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6"/>
  </bookViews>
  <sheets>
    <sheet name="第1次" sheetId="1" r:id="rId1"/>
    <sheet name="新6" sheetId="2" r:id="rId2"/>
    <sheet name="7" sheetId="3" r:id="rId3"/>
    <sheet name="23" sheetId="4" r:id="rId4"/>
    <sheet name="24" sheetId="5" r:id="rId5"/>
    <sheet name="25" sheetId="6" r:id="rId6"/>
    <sheet name="26" sheetId="7" r:id="rId7"/>
  </sheets>
  <definedNames>
    <definedName name="_xlnm._FilterDatabase" localSheetId="6" hidden="1">'26'!$7:$53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<sst xmlns="http://schemas.openxmlformats.org/spreadsheetml/2006/main" count="1442" uniqueCount="140">
  <si>
    <t xml:space="preserve">工程款支付证书 </t>
  </si>
  <si>
    <t>工程名称</t>
  </si>
  <si>
    <t>大埔县县道X009线、乡道Y101线等22条公路安全生命防护工程</t>
  </si>
  <si>
    <t>建设单位</t>
  </si>
  <si>
    <t>大埔县地方公路管理站</t>
  </si>
  <si>
    <t>ERP编号</t>
  </si>
  <si>
    <t>档案编号</t>
  </si>
  <si>
    <t>合同金额</t>
  </si>
  <si>
    <t>中标时间</t>
  </si>
  <si>
    <t>已提供工程资料</t>
  </si>
  <si>
    <t>中标通知书、施工合同</t>
  </si>
  <si>
    <t>保存地址</t>
  </si>
  <si>
    <t>责任单位</t>
  </si>
  <si>
    <t>第四大区广东省</t>
  </si>
  <si>
    <t>决算金额</t>
  </si>
  <si>
    <t>决算时间</t>
  </si>
  <si>
    <t>项目部印章</t>
  </si>
  <si>
    <t>有</t>
  </si>
  <si>
    <t>施工人</t>
  </si>
  <si>
    <t>黄俊</t>
  </si>
  <si>
    <t>区域责任人</t>
  </si>
  <si>
    <t>何昌宝</t>
  </si>
  <si>
    <t>省办负责人</t>
  </si>
  <si>
    <t>杨学良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</si>
  <si>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</si>
  <si>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</si>
  <si>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</si>
  <si>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</si>
  <si>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</si>
  <si>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</si>
  <si>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</si>
  <si>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</si>
  <si>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</si>
  <si>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</si>
  <si>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</si>
  <si>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</si>
  <si>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</si>
  <si>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</si>
  <si>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</si>
  <si>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</si>
  <si>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</si>
  <si>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</si>
  <si>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</si>
  <si>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</si>
  <si>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</si>
  <si>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</si>
  <si>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</si>
  <si>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</si>
  <si>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</si>
  <si>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</si>
  <si>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</si>
  <si>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徽行太湖路支行</t>
  </si>
  <si>
    <t>1020501021000416507</t>
  </si>
  <si>
    <t>梅州市梅县区金雁水泥有限公司</t>
  </si>
  <si>
    <t>梅州粤荣信劳务有限公司</t>
  </si>
  <si>
    <t>深圳市惠鑫盛实业有限公司</t>
  </si>
  <si>
    <t>蕉岭县龙腾旋窑水泥有限公司</t>
  </si>
  <si>
    <t>兴宁市鑫联建材有限公司</t>
  </si>
  <si>
    <t>中行庐江县支行</t>
  </si>
  <si>
    <t>175202745165</t>
  </si>
  <si>
    <t>按进度款</t>
  </si>
  <si>
    <t>2018.12.18外经证</t>
  </si>
  <si>
    <t>梅州市正良五金机电经营部</t>
  </si>
  <si>
    <t>广州顺立工程机械设备租赁有限公司</t>
  </si>
  <si>
    <t>广东粤运交通拯救有限公司第二分公司</t>
  </si>
  <si>
    <t>山东冠县鑫亚交通设施有限公司</t>
  </si>
  <si>
    <t>顺风快递费</t>
  </si>
  <si>
    <t>暂扣企税</t>
  </si>
  <si>
    <t>加油票</t>
  </si>
  <si>
    <t>杨佰恩建行沙湾支行</t>
  </si>
  <si>
    <t>6236 6833 2001 2454 674</t>
  </si>
  <si>
    <t>过路费</t>
  </si>
  <si>
    <t>退暂扣税</t>
  </si>
  <si>
    <t>广东交科检测有限公司</t>
  </si>
  <si>
    <t>该项目总体进度完城约60%</t>
  </si>
  <si>
    <t>农行冠县支行</t>
  </si>
  <si>
    <t>1582 1101 0400 22827</t>
  </si>
  <si>
    <t>该项目总体进度完城约80%，无驻场费。</t>
  </si>
  <si>
    <t>工资专户</t>
  </si>
  <si>
    <t>8002 0000 0131 6110 3</t>
  </si>
  <si>
    <t>徽行包河工业园支行</t>
  </si>
  <si>
    <t>5206 8432 3131 0000 02</t>
  </si>
  <si>
    <t>工行冠县支行</t>
  </si>
  <si>
    <t>1611 0020 1920 0230 709</t>
  </si>
  <si>
    <t>财务手续费</t>
  </si>
  <si>
    <t>冠县鸿孚交通设施有限公司（护栏）</t>
  </si>
  <si>
    <t>王光如</t>
  </si>
  <si>
    <t>6217 7511 1000 0779 670</t>
  </si>
  <si>
    <t>退暂扣企税</t>
  </si>
  <si>
    <t>山东冠县鑫亚交通设施有限公司（护栏）</t>
  </si>
  <si>
    <t>广东五华农村商业银行龙村支行</t>
  </si>
  <si>
    <t>8002 0000 0107 0814 8</t>
  </si>
  <si>
    <t>五华县龙村镇锐淇源灯饰店（螺栓、无缝钢管）</t>
  </si>
  <si>
    <t>建行梅州丽都支行</t>
  </si>
  <si>
    <t>4405 0172 8660 0000 0458</t>
  </si>
  <si>
    <t>梅州市业炜实业有限公司（护栏板材料）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</si>
  <si>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</si>
  <si>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</si>
  <si>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</si>
  <si>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</si>
  <si>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</si>
  <si>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</si>
  <si>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</si>
  <si>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</si>
  <si>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肆拾柒万捌仟元整</t>
  </si>
  <si>
    <t>新6</t>
  </si>
  <si>
    <t>中国农业银行股份有限公司广州增城支行</t>
  </si>
  <si>
    <t>44093001040005676</t>
  </si>
  <si>
    <t>广州市增城标鸿装饰材料经营部</t>
  </si>
  <si>
    <t>中国工商银行合肥和平路支行</t>
  </si>
  <si>
    <t>1302 0107 1920 0144 316</t>
  </si>
  <si>
    <t xml:space="preserve">徽商银行股份有限公司合肥包河工业园支行  </t>
  </si>
  <si>
    <t xml:space="preserve">  223021658001000002</t>
  </si>
  <si>
    <t>安徽智宏建设投资有限公司</t>
  </si>
  <si>
    <t>中行蜀山支行</t>
  </si>
  <si>
    <t>175257190682</t>
  </si>
  <si>
    <t>10月18日，质安部巡查费用</t>
  </si>
  <si>
    <t>广州市增城标鸿装饰材料经营部(标线)</t>
  </si>
  <si>
    <t>20211-12</t>
  </si>
  <si>
    <t>向智宏公司借款</t>
  </si>
  <si>
    <t>按照2%管理费补扣所有</t>
  </si>
  <si>
    <t>按照2%企税补扣所有</t>
  </si>
  <si>
    <t>手续费</t>
  </si>
  <si>
    <t>梅州市业炜实业有限公司（护栏板预付款）</t>
  </si>
  <si>
    <t>黄俊（建设银行梅州丽都支行6214 6632 0001 2569）</t>
  </si>
  <si>
    <t>合作人向智宏公司借款</t>
  </si>
  <si>
    <t>梅州市业炜实业有限公司（交安设施材料）</t>
  </si>
  <si>
    <t>手续费50元、合作人黄俊来公司招待，来客两人，接待人员马金叶、孙传伟、王天阳654元</t>
  </si>
  <si>
    <t>2018.12.06~2020.05.12日印章费，1000元/月</t>
  </si>
  <si>
    <t>大埔县交通运输局（农民工专户保证金）</t>
  </si>
  <si>
    <t>2022.09.21开具外经证</t>
  </si>
  <si>
    <t>大埔县交通运输局（退农民工专户保证金）</t>
  </si>
  <si>
    <t>还公司借款</t>
  </si>
  <si>
    <t>2023.07.19财务要求代扣银行账户管理转账手续费50元</t>
  </si>
  <si>
    <t>安徽智宏（还借款）</t>
  </si>
  <si>
    <t>退还周转金</t>
  </si>
  <si>
    <t>2023.11.16财务要求代扣银行账户管理转账手续费51元</t>
  </si>
  <si>
    <t>黄俊（退周转金）</t>
  </si>
  <si>
    <t>借款</t>
  </si>
  <si>
    <t>叁拾肆万元整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</si>
</sst>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%"/>
    <numFmt numFmtId="180" formatCode="#,##0_ "/>
    <numFmt numFmtId="181" formatCode="0.00_);[Red]\(0.00\)"/>
    <numFmt numFmtId="182" formatCode="[DBNum2][$-804]General"/>
    <numFmt numFmtId="183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name val="Arial"/>
      <charset val="134"/>
    </font>
    <font>
      <b/>
      <sz val="12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6" fillId="0" borderId="0">
      <alignment vertical="top"/>
      <protection locked="0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4" borderId="1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7" applyNumberFormat="0" applyAlignment="0" applyProtection="0">
      <alignment vertical="center"/>
    </xf>
    <xf numFmtId="0" fontId="26" fillId="6" borderId="18" applyNumberFormat="0" applyAlignment="0" applyProtection="0">
      <alignment vertical="center"/>
    </xf>
    <xf numFmtId="0" fontId="27" fillId="6" borderId="17" applyNumberFormat="0" applyAlignment="0" applyProtection="0">
      <alignment vertical="center"/>
    </xf>
    <xf numFmtId="0" fontId="28" fillId="7" borderId="19" applyNumberFormat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9" fontId="16" fillId="0" borderId="0">
      <protection locked="0"/>
    </xf>
    <xf numFmtId="0" fontId="36" fillId="0" borderId="0">
      <protection locked="0"/>
    </xf>
  </cellStyleXfs>
  <cellXfs count="18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4" fillId="2" borderId="1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 shrinkToFit="1"/>
    </xf>
    <xf numFmtId="0" fontId="5" fillId="2" borderId="2" xfId="50" applyFont="1" applyFill="1" applyBorder="1" applyAlignment="1" applyProtection="1">
      <alignment horizontal="center" vertical="center" wrapText="1" shrinkToFit="1"/>
    </xf>
    <xf numFmtId="177" fontId="0" fillId="2" borderId="2" xfId="50" applyNumberFormat="1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8" fontId="0" fillId="2" borderId="3" xfId="50" applyNumberFormat="1" applyFont="1" applyFill="1" applyBorder="1" applyAlignment="1" applyProtection="1">
      <alignment horizontal="center" vertical="center" wrapText="1"/>
    </xf>
    <xf numFmtId="177" fontId="0" fillId="2" borderId="2" xfId="50" applyNumberFormat="1" applyFont="1" applyFill="1" applyBorder="1" applyAlignment="1" applyProtection="1">
      <alignment horizontal="right" vertical="center" wrapText="1"/>
    </xf>
    <xf numFmtId="177" fontId="0" fillId="2" borderId="3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7" fillId="2" borderId="6" xfId="50" applyNumberFormat="1" applyFont="1" applyFill="1" applyBorder="1" applyAlignment="1" applyProtection="1">
      <alignment horizontal="center" vertical="center" wrapText="1" shrinkToFit="1"/>
    </xf>
    <xf numFmtId="43" fontId="7" fillId="2" borderId="2" xfId="1" applyFont="1" applyFill="1" applyBorder="1" applyAlignment="1" applyProtection="1">
      <alignment horizontal="right" vertical="center" wrapText="1" shrinkToFit="1"/>
    </xf>
    <xf numFmtId="43" fontId="7" fillId="2" borderId="2" xfId="1" applyFont="1" applyFill="1" applyBorder="1" applyAlignment="1" applyProtection="1">
      <alignment horizontal="center" vertical="center" wrapText="1" shrinkToFit="1"/>
    </xf>
    <xf numFmtId="177" fontId="7" fillId="2" borderId="2" xfId="50" applyNumberFormat="1" applyFont="1" applyFill="1" applyBorder="1" applyAlignment="1" applyProtection="1">
      <alignment horizontal="center" vertical="center" wrapText="1" shrinkToFit="1"/>
    </xf>
    <xf numFmtId="49" fontId="7" fillId="2" borderId="2" xfId="50" applyNumberFormat="1" applyFont="1" applyFill="1" applyBorder="1" applyAlignment="1" applyProtection="1">
      <alignment horizontal="center" vertical="center" wrapText="1" shrinkToFit="1"/>
    </xf>
    <xf numFmtId="177" fontId="7" fillId="2" borderId="2" xfId="50" applyNumberFormat="1" applyFont="1" applyFill="1" applyBorder="1" applyAlignment="1" applyProtection="1">
      <alignment horizontal="right" vertical="center" wrapText="1" shrinkToFit="1"/>
    </xf>
    <xf numFmtId="179" fontId="7" fillId="2" borderId="2" xfId="49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vertical="center" wrapText="1" shrinkToFit="1"/>
    </xf>
    <xf numFmtId="178" fontId="8" fillId="0" borderId="2" xfId="0" applyNumberFormat="1" applyFont="1" applyFill="1" applyBorder="1" applyAlignment="1">
      <alignment horizontal="center" vertical="center" wrapText="1"/>
    </xf>
    <xf numFmtId="43" fontId="7" fillId="2" borderId="3" xfId="1" applyFont="1" applyFill="1" applyBorder="1" applyAlignment="1" applyProtection="1">
      <alignment horizontal="right" vertical="center" wrapText="1" shrinkToFit="1"/>
    </xf>
    <xf numFmtId="43" fontId="8" fillId="0" borderId="2" xfId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left" vertical="center" wrapText="1" shrinkToFit="1"/>
    </xf>
    <xf numFmtId="0" fontId="1" fillId="2" borderId="6" xfId="50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178" fontId="7" fillId="2" borderId="2" xfId="50" applyNumberFormat="1" applyFont="1" applyFill="1" applyBorder="1" applyAlignment="1" applyProtection="1">
      <alignment horizontal="center" vertical="center" wrapText="1" shrinkToFit="1"/>
    </xf>
    <xf numFmtId="43" fontId="7" fillId="2" borderId="2" xfId="1" applyFont="1" applyFill="1" applyBorder="1" applyAlignment="1" applyProtection="1">
      <alignment horizontal="center" vertical="center" wrapText="1"/>
    </xf>
    <xf numFmtId="9" fontId="7" fillId="2" borderId="2" xfId="49" applyFont="1" applyFill="1" applyBorder="1" applyAlignment="1" applyProtection="1">
      <alignment horizontal="center" vertical="center" wrapText="1"/>
    </xf>
    <xf numFmtId="0" fontId="1" fillId="2" borderId="8" xfId="50" applyFont="1" applyFill="1" applyBorder="1" applyAlignment="1" applyProtection="1">
      <alignment horizontal="center" vertical="center" wrapText="1"/>
    </xf>
    <xf numFmtId="43" fontId="7" fillId="2" borderId="6" xfId="1" applyFont="1" applyFill="1" applyBorder="1" applyAlignment="1" applyProtection="1">
      <alignment horizontal="center" vertical="center" wrapText="1"/>
    </xf>
    <xf numFmtId="43" fontId="7" fillId="2" borderId="7" xfId="1" applyFont="1" applyFill="1" applyBorder="1" applyAlignment="1" applyProtection="1">
      <alignment horizontal="center" vertical="center" wrapText="1"/>
    </xf>
    <xf numFmtId="43" fontId="9" fillId="2" borderId="2" xfId="1" applyFont="1" applyFill="1" applyBorder="1" applyAlignment="1" applyProtection="1">
      <alignment horizontal="center" vertical="center" wrapText="1"/>
    </xf>
    <xf numFmtId="177" fontId="9" fillId="2" borderId="2" xfId="50" applyNumberFormat="1" applyFont="1" applyFill="1" applyBorder="1" applyAlignment="1" applyProtection="1">
      <alignment vertical="center" wrapText="1" shrinkToFit="1"/>
    </xf>
    <xf numFmtId="9" fontId="9" fillId="2" borderId="2" xfId="49" applyFont="1" applyFill="1" applyBorder="1" applyAlignment="1" applyProtection="1">
      <alignment horizontal="center" vertical="center" wrapText="1"/>
    </xf>
    <xf numFmtId="10" fontId="7" fillId="2" borderId="2" xfId="49" applyNumberFormat="1" applyFont="1" applyFill="1" applyBorder="1" applyAlignment="1" applyProtection="1">
      <alignment horizontal="center" vertical="center" wrapText="1"/>
    </xf>
    <xf numFmtId="178" fontId="7" fillId="2" borderId="8" xfId="50" applyNumberFormat="1" applyFont="1" applyFill="1" applyBorder="1" applyAlignment="1" applyProtection="1">
      <alignment horizontal="center" vertical="center" wrapText="1" shrinkToFit="1"/>
    </xf>
    <xf numFmtId="178" fontId="7" fillId="2" borderId="7" xfId="50" applyNumberFormat="1" applyFont="1" applyFill="1" applyBorder="1" applyAlignment="1" applyProtection="1">
      <alignment horizontal="center" vertical="center" wrapText="1" shrinkToFit="1"/>
    </xf>
    <xf numFmtId="0" fontId="2" fillId="2" borderId="7" xfId="50" applyFont="1" applyFill="1" applyBorder="1" applyAlignment="1" applyProtection="1">
      <alignment horizontal="center" vertical="center" wrapText="1"/>
    </xf>
    <xf numFmtId="178" fontId="9" fillId="2" borderId="7" xfId="50" applyNumberFormat="1" applyFont="1" applyFill="1" applyBorder="1" applyAlignment="1" applyProtection="1">
      <alignment horizontal="center" vertical="center" wrapText="1" shrinkToFit="1"/>
    </xf>
    <xf numFmtId="177" fontId="9" fillId="2" borderId="2" xfId="50" applyNumberFormat="1" applyFont="1" applyFill="1" applyBorder="1" applyAlignment="1" applyProtection="1">
      <alignment horizontal="center" vertical="center" wrapText="1" shrinkToFit="1"/>
    </xf>
    <xf numFmtId="49" fontId="9" fillId="2" borderId="2" xfId="50" applyNumberFormat="1" applyFont="1" applyFill="1" applyBorder="1" applyAlignment="1" applyProtection="1">
      <alignment horizontal="center" vertical="center" wrapText="1" shrinkToFit="1"/>
    </xf>
    <xf numFmtId="179" fontId="9" fillId="2" borderId="2" xfId="49" applyNumberFormat="1" applyFont="1" applyFill="1" applyBorder="1" applyAlignment="1" applyProtection="1">
      <alignment horizontal="center" vertical="center" wrapText="1"/>
    </xf>
    <xf numFmtId="0" fontId="0" fillId="2" borderId="2" xfId="50" applyNumberFormat="1" applyFont="1" applyFill="1" applyBorder="1" applyAlignment="1" applyProtection="1">
      <alignment horizontal="center" vertical="center" wrapText="1" shrinkToFit="1"/>
    </xf>
    <xf numFmtId="0" fontId="0" fillId="2" borderId="2" xfId="50" applyFont="1" applyFill="1" applyBorder="1" applyAlignment="1" applyProtection="1">
      <alignment horizontal="center" vertical="center" wrapText="1"/>
    </xf>
    <xf numFmtId="177" fontId="6" fillId="3" borderId="4" xfId="50" applyNumberFormat="1" applyFont="1" applyFill="1" applyBorder="1" applyAlignment="1" applyProtection="1">
      <alignment horizontal="center" vertical="center" wrapText="1"/>
    </xf>
    <xf numFmtId="177" fontId="6" fillId="2" borderId="4" xfId="50" applyNumberFormat="1" applyFont="1" applyFill="1" applyBorder="1" applyAlignment="1" applyProtection="1">
      <alignment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 shrinkToFi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77" fontId="10" fillId="2" borderId="2" xfId="50" applyNumberFormat="1" applyFont="1" applyFill="1" applyBorder="1" applyAlignment="1" applyProtection="1">
      <alignment horizontal="right" vertical="center" wrapText="1" shrinkToFit="1"/>
    </xf>
    <xf numFmtId="177" fontId="10" fillId="2" borderId="2" xfId="50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left" vertical="center" wrapText="1"/>
    </xf>
    <xf numFmtId="180" fontId="7" fillId="2" borderId="2" xfId="50" applyNumberFormat="1" applyFont="1" applyFill="1" applyBorder="1" applyAlignment="1" applyProtection="1">
      <alignment vertical="center" wrapText="1" shrinkToFit="1"/>
    </xf>
    <xf numFmtId="177" fontId="7" fillId="2" borderId="2" xfId="50" applyNumberFormat="1" applyFont="1" applyFill="1" applyBorder="1" applyAlignment="1" applyProtection="1">
      <alignment vertical="center" wrapText="1"/>
    </xf>
    <xf numFmtId="10" fontId="7" fillId="0" borderId="2" xfId="0" applyNumberFormat="1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177" fontId="9" fillId="2" borderId="2" xfId="50" applyNumberFormat="1" applyFont="1" applyFill="1" applyBorder="1" applyAlignment="1" applyProtection="1">
      <alignment horizontal="right" vertical="center" wrapText="1" shrinkToFi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>
      <alignment horizontal="center" vertical="center" wrapText="1"/>
      <protection locked="0"/>
    </xf>
    <xf numFmtId="0" fontId="5" fillId="2" borderId="4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0" fillId="2" borderId="5" xfId="50" applyFont="1" applyFill="1" applyBorder="1" applyAlignment="1" applyProtection="1">
      <alignment horizontal="center" vertical="center" wrapText="1"/>
    </xf>
    <xf numFmtId="0" fontId="0" fillId="2" borderId="3" xfId="50" applyFont="1" applyFill="1" applyBorder="1" applyAlignment="1" applyProtection="1">
      <alignment horizontal="center" vertical="center" wrapText="1"/>
    </xf>
    <xf numFmtId="177" fontId="6" fillId="3" borderId="5" xfId="50" applyNumberFormat="1" applyFont="1" applyFill="1" applyBorder="1" applyAlignment="1" applyProtection="1">
      <alignment horizontal="center" vertical="center" wrapText="1"/>
    </xf>
    <xf numFmtId="177" fontId="11" fillId="2" borderId="2" xfId="50" applyNumberFormat="1" applyFont="1" applyFill="1" applyBorder="1" applyAlignment="1" applyProtection="1">
      <alignment horizontal="center" vertical="center" wrapText="1"/>
    </xf>
    <xf numFmtId="0" fontId="11" fillId="2" borderId="2" xfId="50" applyFont="1" applyFill="1" applyBorder="1" applyAlignment="1" applyProtection="1">
      <alignment horizontal="center" vertical="center" wrapText="1"/>
    </xf>
    <xf numFmtId="177" fontId="6" fillId="2" borderId="5" xfId="50" applyNumberFormat="1" applyFont="1" applyFill="1" applyBorder="1" applyAlignment="1" applyProtection="1">
      <alignment vertical="center" wrapText="1"/>
    </xf>
    <xf numFmtId="177" fontId="7" fillId="2" borderId="2" xfId="50" applyNumberFormat="1" applyFont="1" applyFill="1" applyBorder="1" applyAlignment="1" applyProtection="1">
      <alignment horizontal="right" vertical="center" wrapText="1"/>
    </xf>
    <xf numFmtId="43" fontId="7" fillId="2" borderId="2" xfId="1" applyFont="1" applyFill="1" applyBorder="1" applyAlignment="1" applyProtection="1">
      <alignment horizontal="left" vertical="center" wrapText="1"/>
    </xf>
    <xf numFmtId="43" fontId="7" fillId="2" borderId="2" xfId="1" applyFont="1" applyFill="1" applyBorder="1" applyAlignment="1" applyProtection="1">
      <alignment vertical="center" wrapText="1"/>
    </xf>
    <xf numFmtId="177" fontId="9" fillId="2" borderId="2" xfId="50" applyNumberFormat="1" applyFont="1" applyFill="1" applyBorder="1" applyAlignment="1" applyProtection="1">
      <alignment horizontal="left" vertical="center" wrapText="1"/>
    </xf>
    <xf numFmtId="43" fontId="9" fillId="2" borderId="2" xfId="1" applyFont="1" applyFill="1" applyBorder="1" applyAlignment="1" applyProtection="1">
      <alignment horizontal="left" vertical="center" wrapText="1"/>
    </xf>
    <xf numFmtId="0" fontId="3" fillId="2" borderId="7" xfId="50" applyFont="1" applyFill="1" applyBorder="1" applyAlignment="1" applyProtection="1">
      <alignment horizontal="center" vertical="center" wrapText="1"/>
    </xf>
    <xf numFmtId="178" fontId="12" fillId="2" borderId="7" xfId="50" applyNumberFormat="1" applyFont="1" applyFill="1" applyBorder="1" applyAlignment="1" applyProtection="1">
      <alignment horizontal="center" vertical="center" wrapText="1" shrinkToFit="1"/>
    </xf>
    <xf numFmtId="43" fontId="12" fillId="2" borderId="2" xfId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center" vertical="center" wrapText="1" shrinkToFit="1"/>
    </xf>
    <xf numFmtId="49" fontId="12" fillId="2" borderId="2" xfId="50" applyNumberFormat="1" applyFont="1" applyFill="1" applyBorder="1" applyAlignment="1" applyProtection="1">
      <alignment horizontal="center" vertical="center" wrapText="1" shrinkToFit="1"/>
    </xf>
    <xf numFmtId="177" fontId="12" fillId="2" borderId="2" xfId="50" applyNumberFormat="1" applyFont="1" applyFill="1" applyBorder="1" applyAlignment="1" applyProtection="1">
      <alignment vertical="center" wrapText="1" shrinkToFit="1"/>
    </xf>
    <xf numFmtId="179" fontId="12" fillId="2" borderId="2" xfId="49" applyNumberFormat="1" applyFont="1" applyFill="1" applyBorder="1" applyAlignment="1" applyProtection="1">
      <alignment horizontal="center" vertical="center" wrapText="1"/>
    </xf>
    <xf numFmtId="43" fontId="5" fillId="2" borderId="2" xfId="1" applyFont="1" applyFill="1" applyBorder="1" applyAlignment="1" applyProtection="1">
      <alignment horizontal="center" vertical="center" wrapText="1" shrinkToFit="1"/>
    </xf>
    <xf numFmtId="177" fontId="13" fillId="2" borderId="2" xfId="50" applyNumberFormat="1" applyFont="1" applyFill="1" applyBorder="1" applyAlignment="1" applyProtection="1">
      <alignment horizontal="right" vertical="center" wrapText="1" shrinkToFit="1"/>
    </xf>
    <xf numFmtId="177" fontId="14" fillId="2" borderId="4" xfId="50" applyNumberFormat="1" applyFont="1" applyFill="1" applyBorder="1" applyAlignment="1" applyProtection="1">
      <alignment horizontal="center" vertical="center" wrapText="1" shrinkToFit="1"/>
    </xf>
    <xf numFmtId="177" fontId="14" fillId="2" borderId="5" xfId="50" applyNumberFormat="1" applyFont="1" applyFill="1" applyBorder="1" applyAlignment="1" applyProtection="1">
      <alignment horizontal="center" vertical="center" wrapText="1" shrinkToFit="1"/>
    </xf>
    <xf numFmtId="0" fontId="14" fillId="2" borderId="9" xfId="50" applyFont="1" applyFill="1" applyBorder="1" applyAlignment="1" applyProtection="1">
      <alignment horizontal="center" vertical="center" wrapText="1"/>
    </xf>
    <xf numFmtId="181" fontId="14" fillId="2" borderId="4" xfId="50" applyNumberFormat="1" applyFont="1" applyFill="1" applyBorder="1" applyAlignment="1" applyProtection="1">
      <alignment horizontal="center" vertical="center" wrapText="1" shrinkToFit="1"/>
    </xf>
    <xf numFmtId="181" fontId="14" fillId="2" borderId="5" xfId="50" applyNumberFormat="1" applyFont="1" applyFill="1" applyBorder="1" applyAlignment="1" applyProtection="1">
      <alignment horizontal="center" vertical="center" wrapText="1" shrinkToFit="1"/>
    </xf>
    <xf numFmtId="0" fontId="14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 wrapText="1"/>
    </xf>
    <xf numFmtId="43" fontId="9" fillId="2" borderId="2" xfId="1" applyFont="1" applyFill="1" applyBorder="1" applyAlignment="1" applyProtection="1">
      <alignment horizontal="right" vertical="center" wrapText="1" shrinkToFit="1"/>
    </xf>
    <xf numFmtId="177" fontId="9" fillId="2" borderId="2" xfId="50" applyNumberFormat="1" applyFont="1" applyFill="1" applyBorder="1" applyAlignment="1" applyProtection="1">
      <alignment horizontal="center" vertical="center" wrapText="1"/>
    </xf>
    <xf numFmtId="177" fontId="2" fillId="2" borderId="2" xfId="50" applyNumberFormat="1" applyFont="1" applyFill="1" applyBorder="1" applyAlignment="1" applyProtection="1">
      <alignment horizontal="right" vertical="center" shrinkToFit="1"/>
    </xf>
    <xf numFmtId="177" fontId="2" fillId="2" borderId="2" xfId="50" applyNumberFormat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right" vertical="center" wrapText="1" shrinkToFit="1"/>
    </xf>
    <xf numFmtId="43" fontId="12" fillId="2" borderId="2" xfId="1" applyFont="1" applyFill="1" applyBorder="1" applyAlignment="1" applyProtection="1">
      <alignment horizontal="right" vertical="center" wrapText="1" shrinkToFit="1"/>
    </xf>
    <xf numFmtId="177" fontId="12" fillId="2" borderId="2" xfId="50" applyNumberFormat="1" applyFont="1" applyFill="1" applyBorder="1" applyAlignment="1" applyProtection="1">
      <alignment horizontal="center" vertical="center" wrapText="1"/>
    </xf>
    <xf numFmtId="10" fontId="12" fillId="0" borderId="2" xfId="0" applyNumberFormat="1" applyFont="1" applyBorder="1" applyAlignment="1">
      <alignment vertical="center" wrapText="1"/>
    </xf>
    <xf numFmtId="10" fontId="9" fillId="0" borderId="2" xfId="0" applyNumberFormat="1" applyFont="1" applyBorder="1" applyAlignment="1">
      <alignment vertical="center" wrapText="1"/>
    </xf>
    <xf numFmtId="177" fontId="5" fillId="2" borderId="2" xfId="50" applyNumberFormat="1" applyFont="1" applyFill="1" applyBorder="1" applyAlignment="1" applyProtection="1">
      <alignment horizontal="right" vertical="center" wrapText="1" shrinkToFit="1"/>
    </xf>
    <xf numFmtId="43" fontId="5" fillId="2" borderId="2" xfId="1" applyFont="1" applyFill="1" applyBorder="1" applyAlignment="1" applyProtection="1">
      <alignment horizontal="right" vertical="center" wrapText="1" shrinkToFit="1"/>
    </xf>
    <xf numFmtId="0" fontId="14" fillId="2" borderId="11" xfId="50" applyFont="1" applyFill="1" applyBorder="1" applyAlignment="1" applyProtection="1">
      <alignment horizontal="center" vertical="center" wrapText="1"/>
    </xf>
    <xf numFmtId="0" fontId="14" fillId="2" borderId="12" xfId="50" applyFont="1" applyFill="1" applyBorder="1" applyAlignment="1" applyProtection="1">
      <alignment horizontal="center" vertical="center" wrapText="1"/>
    </xf>
    <xf numFmtId="0" fontId="14" fillId="2" borderId="1" xfId="50" applyFont="1" applyFill="1" applyBorder="1" applyAlignment="1" applyProtection="1">
      <alignment horizontal="center" vertical="center" wrapText="1"/>
    </xf>
    <xf numFmtId="0" fontId="14" fillId="2" borderId="13" xfId="50" applyFont="1" applyFill="1" applyBorder="1" applyAlignment="1" applyProtection="1">
      <alignment horizontal="center" vertical="center" wrapText="1"/>
    </xf>
    <xf numFmtId="182" fontId="14" fillId="2" borderId="4" xfId="50" applyNumberFormat="1" applyFont="1" applyFill="1" applyBorder="1" applyAlignment="1" applyProtection="1">
      <alignment horizontal="center" vertical="center" wrapText="1" shrinkToFit="1"/>
    </xf>
    <xf numFmtId="182" fontId="14" fillId="2" borderId="5" xfId="50" applyNumberFormat="1" applyFont="1" applyFill="1" applyBorder="1" applyAlignment="1" applyProtection="1">
      <alignment horizontal="center" vertical="center" wrapText="1" shrinkToFit="1"/>
    </xf>
    <xf numFmtId="177" fontId="12" fillId="2" borderId="2" xfId="50" applyNumberFormat="1" applyFont="1" applyFill="1" applyBorder="1" applyAlignment="1" applyProtection="1">
      <alignment horizontal="left" vertical="center" wrapText="1"/>
    </xf>
    <xf numFmtId="43" fontId="12" fillId="2" borderId="2" xfId="1" applyFont="1" applyFill="1" applyBorder="1" applyAlignment="1" applyProtection="1">
      <alignment horizontal="left" vertical="center" wrapText="1"/>
    </xf>
    <xf numFmtId="43" fontId="12" fillId="2" borderId="2" xfId="1" applyFont="1" applyFill="1" applyBorder="1" applyAlignment="1" applyProtection="1">
      <alignment vertical="center" wrapText="1"/>
    </xf>
    <xf numFmtId="43" fontId="9" fillId="2" borderId="2" xfId="1" applyFont="1" applyFill="1" applyBorder="1" applyAlignment="1" applyProtection="1">
      <alignment vertical="center" wrapText="1"/>
    </xf>
    <xf numFmtId="177" fontId="14" fillId="2" borderId="3" xfId="50" applyNumberFormat="1" applyFont="1" applyFill="1" applyBorder="1" applyAlignment="1" applyProtection="1">
      <alignment horizontal="center" vertical="center" wrapText="1" shrinkToFit="1"/>
    </xf>
    <xf numFmtId="182" fontId="14" fillId="2" borderId="3" xfId="50" applyNumberFormat="1" applyFont="1" applyFill="1" applyBorder="1" applyAlignment="1" applyProtection="1">
      <alignment horizontal="center" vertical="center" wrapText="1" shrinkToFit="1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4" fillId="2" borderId="1" xfId="50" applyFont="1" applyFill="1" applyBorder="1" applyAlignment="1" applyProtection="1">
      <alignment horizontal="center" vertical="center"/>
    </xf>
    <xf numFmtId="0" fontId="0" fillId="2" borderId="2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 shrinkToFit="1"/>
    </xf>
    <xf numFmtId="178" fontId="7" fillId="2" borderId="6" xfId="50" applyNumberFormat="1" applyFont="1" applyFill="1" applyBorder="1" applyAlignment="1" applyProtection="1">
      <alignment horizontal="center" vertical="center" shrinkToFit="1"/>
    </xf>
    <xf numFmtId="43" fontId="7" fillId="2" borderId="2" xfId="1" applyFont="1" applyFill="1" applyBorder="1" applyAlignment="1" applyProtection="1">
      <alignment horizontal="right" vertical="center" shrinkToFit="1"/>
    </xf>
    <xf numFmtId="43" fontId="7" fillId="2" borderId="2" xfId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vertical="center" shrinkToFit="1"/>
    </xf>
    <xf numFmtId="178" fontId="8" fillId="0" borderId="2" xfId="0" applyNumberFormat="1" applyFont="1" applyFill="1" applyBorder="1" applyAlignment="1">
      <alignment horizontal="center" vertical="center"/>
    </xf>
    <xf numFmtId="43" fontId="7" fillId="2" borderId="3" xfId="1" applyFont="1" applyFill="1" applyBorder="1" applyAlignment="1" applyProtection="1">
      <alignment horizontal="right" vertical="center" shrinkToFit="1"/>
    </xf>
    <xf numFmtId="43" fontId="8" fillId="0" borderId="2" xfId="1" applyFont="1" applyFill="1" applyBorder="1" applyAlignment="1" applyProtection="1">
      <alignment horizontal="center" vertical="center"/>
    </xf>
    <xf numFmtId="177" fontId="7" fillId="2" borderId="2" xfId="50" applyNumberFormat="1" applyFont="1" applyFill="1" applyBorder="1" applyAlignment="1" applyProtection="1">
      <alignment horizontal="center" vertical="center" shrinkToFit="1"/>
    </xf>
    <xf numFmtId="178" fontId="7" fillId="2" borderId="2" xfId="50" applyNumberFormat="1" applyFont="1" applyFill="1" applyBorder="1" applyAlignment="1" applyProtection="1">
      <alignment horizontal="center" vertical="center" shrinkToFit="1"/>
    </xf>
    <xf numFmtId="177" fontId="9" fillId="2" borderId="2" xfId="50" applyNumberFormat="1" applyFont="1" applyFill="1" applyBorder="1" applyAlignment="1" applyProtection="1">
      <alignment vertical="center" shrinkToFit="1"/>
    </xf>
    <xf numFmtId="178" fontId="7" fillId="2" borderId="8" xfId="50" applyNumberFormat="1" applyFont="1" applyFill="1" applyBorder="1" applyAlignment="1" applyProtection="1">
      <alignment horizontal="center" vertical="center" shrinkToFit="1"/>
    </xf>
    <xf numFmtId="178" fontId="7" fillId="2" borderId="7" xfId="50" applyNumberFormat="1" applyFont="1" applyFill="1" applyBorder="1" applyAlignment="1" applyProtection="1">
      <alignment horizontal="center" vertical="center" shrinkToFit="1"/>
    </xf>
    <xf numFmtId="178" fontId="9" fillId="2" borderId="7" xfId="50" applyNumberFormat="1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/>
    </xf>
    <xf numFmtId="0" fontId="0" fillId="2" borderId="2" xfId="50" applyNumberFormat="1" applyFont="1" applyFill="1" applyBorder="1" applyAlignment="1" applyProtection="1">
      <alignment horizontal="center" vertical="center" shrinkToFit="1"/>
    </xf>
    <xf numFmtId="177" fontId="6" fillId="2" borderId="2" xfId="50" applyNumberFormat="1" applyFont="1" applyFill="1" applyBorder="1" applyAlignment="1" applyProtection="1">
      <alignment horizontal="center" vertical="center" shrinkToFit="1"/>
    </xf>
    <xf numFmtId="43" fontId="7" fillId="2" borderId="2" xfId="1" applyFont="1" applyFill="1" applyBorder="1" applyAlignment="1" applyProtection="1">
      <alignment horizontal="center" vertical="center"/>
    </xf>
    <xf numFmtId="177" fontId="10" fillId="2" borderId="2" xfId="50" applyNumberFormat="1" applyFont="1" applyFill="1" applyBorder="1" applyAlignment="1" applyProtection="1">
      <alignment horizontal="right" vertical="center" shrinkToFit="1"/>
    </xf>
    <xf numFmtId="180" fontId="7" fillId="2" borderId="2" xfId="50" applyNumberFormat="1" applyFont="1" applyFill="1" applyBorder="1" applyAlignment="1" applyProtection="1">
      <alignment vertical="center" shrinkToFit="1"/>
    </xf>
    <xf numFmtId="10" fontId="7" fillId="0" borderId="2" xfId="0" applyNumberFormat="1" applyFont="1" applyBorder="1">
      <alignment vertical="center"/>
    </xf>
    <xf numFmtId="0" fontId="0" fillId="0" borderId="0" xfId="0" applyFont="1">
      <alignment vertical="center"/>
    </xf>
    <xf numFmtId="177" fontId="9" fillId="2" borderId="2" xfId="50" applyNumberFormat="1" applyFont="1" applyFill="1" applyBorder="1" applyAlignment="1" applyProtection="1">
      <alignment horizontal="right" vertical="center" shrinkToFit="1"/>
    </xf>
    <xf numFmtId="0" fontId="0" fillId="0" borderId="2" xfId="0" applyFont="1" applyBorder="1">
      <alignment vertical="center"/>
    </xf>
    <xf numFmtId="0" fontId="0" fillId="0" borderId="2" xfId="0" applyFont="1" applyBorder="1" applyAlignment="1">
      <alignment horizontal="center" vertical="center"/>
    </xf>
    <xf numFmtId="177" fontId="5" fillId="2" borderId="2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11" fillId="2" borderId="2" xfId="50" applyFont="1" applyFill="1" applyBorder="1" applyAlignment="1" applyProtection="1">
      <alignment horizontal="center" vertical="center"/>
    </xf>
    <xf numFmtId="43" fontId="7" fillId="2" borderId="2" xfId="1" applyFont="1" applyFill="1" applyBorder="1" applyAlignment="1" applyProtection="1">
      <alignment vertical="center"/>
    </xf>
    <xf numFmtId="43" fontId="9" fillId="2" borderId="2" xfId="1" applyFont="1" applyFill="1" applyBorder="1" applyAlignment="1" applyProtection="1">
      <alignment horizontal="center" vertical="center"/>
    </xf>
    <xf numFmtId="0" fontId="15" fillId="0" borderId="0" xfId="0" applyFont="1">
      <alignment vertical="center"/>
    </xf>
    <xf numFmtId="43" fontId="5" fillId="2" borderId="2" xfId="1" applyFont="1" applyFill="1" applyBorder="1" applyAlignment="1" applyProtection="1">
      <alignment horizontal="center" vertical="center" shrinkToFit="1"/>
    </xf>
    <xf numFmtId="177" fontId="13" fillId="2" borderId="2" xfId="50" applyNumberFormat="1" applyFont="1" applyFill="1" applyBorder="1" applyAlignment="1" applyProtection="1">
      <alignment horizontal="right" vertical="center" shrinkToFit="1"/>
    </xf>
    <xf numFmtId="177" fontId="14" fillId="2" borderId="4" xfId="50" applyNumberFormat="1" applyFont="1" applyFill="1" applyBorder="1" applyAlignment="1" applyProtection="1">
      <alignment horizontal="center" vertical="center" shrinkToFit="1"/>
    </xf>
    <xf numFmtId="177" fontId="14" fillId="2" borderId="5" xfId="50" applyNumberFormat="1" applyFont="1" applyFill="1" applyBorder="1" applyAlignment="1" applyProtection="1">
      <alignment horizontal="center" vertical="center" shrinkToFit="1"/>
    </xf>
    <xf numFmtId="181" fontId="14" fillId="2" borderId="4" xfId="50" applyNumberFormat="1" applyFont="1" applyFill="1" applyBorder="1" applyAlignment="1" applyProtection="1">
      <alignment horizontal="center" vertical="center" shrinkToFit="1"/>
    </xf>
    <xf numFmtId="181" fontId="14" fillId="2" borderId="5" xfId="50" applyNumberFormat="1" applyFont="1" applyFill="1" applyBorder="1" applyAlignment="1" applyProtection="1">
      <alignment horizontal="center" vertical="center" shrinkToFit="1"/>
    </xf>
    <xf numFmtId="0" fontId="0" fillId="2" borderId="0" xfId="0" applyFont="1" applyFill="1">
      <alignment vertical="center"/>
    </xf>
    <xf numFmtId="0" fontId="1" fillId="2" borderId="2" xfId="50" applyFont="1" applyFill="1" applyBorder="1" applyAlignment="1" applyProtection="1">
      <alignment horizontal="center" vertical="center"/>
    </xf>
    <xf numFmtId="177" fontId="5" fillId="2" borderId="2" xfId="50" applyNumberFormat="1" applyFont="1" applyFill="1" applyBorder="1" applyAlignment="1" applyProtection="1">
      <alignment horizontal="right" vertical="center" shrinkToFit="1"/>
    </xf>
    <xf numFmtId="43" fontId="5" fillId="2" borderId="2" xfId="1" applyFont="1" applyFill="1" applyBorder="1" applyAlignment="1" applyProtection="1">
      <alignment horizontal="right" vertical="center" shrinkToFit="1"/>
    </xf>
    <xf numFmtId="183" fontId="14" fillId="2" borderId="4" xfId="50" applyNumberFormat="1" applyFont="1" applyFill="1" applyBorder="1" applyAlignment="1" applyProtection="1">
      <alignment horizontal="center" vertical="center" shrinkToFit="1"/>
    </xf>
    <xf numFmtId="183" fontId="14" fillId="2" borderId="5" xfId="50" applyNumberFormat="1" applyFont="1" applyFill="1" applyBorder="1" applyAlignment="1" applyProtection="1">
      <alignment horizontal="center" vertical="center" shrinkToFit="1"/>
    </xf>
    <xf numFmtId="177" fontId="14" fillId="2" borderId="3" xfId="50" applyNumberFormat="1" applyFont="1" applyFill="1" applyBorder="1" applyAlignment="1" applyProtection="1">
      <alignment horizontal="center" vertical="center" shrinkToFit="1"/>
    </xf>
    <xf numFmtId="183" fontId="14" fillId="2" borderId="3" xfId="50" applyNumberFormat="1" applyFont="1" applyFill="1" applyBorder="1" applyAlignment="1" applyProtection="1">
      <alignment horizontal="center" vertical="center" shrinkToFit="1"/>
    </xf>
    <xf numFmtId="43" fontId="9" fillId="2" borderId="2" xfId="1" applyFont="1" applyFill="1" applyBorder="1" applyAlignment="1" applyProtection="1">
      <alignment horizontal="right" vertical="center" shrinkToFit="1"/>
    </xf>
    <xf numFmtId="10" fontId="9" fillId="0" borderId="2" xfId="0" applyNumberFormat="1" applyFont="1" applyBorder="1">
      <alignment vertical="center"/>
    </xf>
    <xf numFmtId="0" fontId="15" fillId="0" borderId="2" xfId="0" applyFont="1" applyBorder="1">
      <alignment vertical="center"/>
    </xf>
    <xf numFmtId="43" fontId="9" fillId="2" borderId="2" xfId="1" applyFont="1" applyFill="1" applyBorder="1" applyAlignment="1" applyProtection="1">
      <alignment vertical="center"/>
    </xf>
    <xf numFmtId="178" fontId="9" fillId="2" borderId="2" xfId="50" applyNumberFormat="1" applyFont="1" applyFill="1" applyBorder="1" applyAlignment="1" applyProtection="1">
      <alignment horizontal="center" vertical="center" shrinkToFit="1"/>
    </xf>
    <xf numFmtId="0" fontId="14" fillId="2" borderId="4" xfId="50" applyFont="1" applyFill="1" applyBorder="1" applyAlignment="1" applyProtection="1">
      <alignment horizontal="center" vertical="center" shrinkToFit="1"/>
    </xf>
    <xf numFmtId="0" fontId="14" fillId="2" borderId="5" xfId="50" applyFont="1" applyFill="1" applyBorder="1" applyAlignment="1" applyProtection="1">
      <alignment horizontal="center" vertical="center" shrinkToFit="1"/>
    </xf>
    <xf numFmtId="0" fontId="14" fillId="2" borderId="3" xfId="50" applyFont="1" applyFill="1" applyBorder="1" applyAlignment="1" applyProtection="1">
      <alignment horizontal="center" vertical="center" shrinkToFit="1"/>
    </xf>
    <xf numFmtId="177" fontId="9" fillId="2" borderId="2" xfId="50" applyNumberFormat="1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png"/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732790</xdr:colOff>
      <xdr:row>41</xdr:row>
      <xdr:rowOff>239395</xdr:rowOff>
    </xdr:from>
    <xdr:to>
      <xdr:col>15</xdr:col>
      <xdr:colOff>2595880</xdr:colOff>
      <xdr:row>44</xdr:row>
      <xdr:rowOff>239395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6630" y="12381865"/>
          <a:ext cx="8228965" cy="800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787400</xdr:colOff>
      <xdr:row>51</xdr:row>
      <xdr:rowOff>116205</xdr:rowOff>
    </xdr:from>
    <xdr:to>
      <xdr:col>9</xdr:col>
      <xdr:colOff>29210</xdr:colOff>
      <xdr:row>92</xdr:row>
      <xdr:rowOff>106680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96765" y="14919960"/>
          <a:ext cx="5353685" cy="701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290195</xdr:colOff>
      <xdr:row>47</xdr:row>
      <xdr:rowOff>156845</xdr:rowOff>
    </xdr:from>
    <xdr:to>
      <xdr:col>15</xdr:col>
      <xdr:colOff>705485</xdr:colOff>
      <xdr:row>52</xdr:row>
      <xdr:rowOff>99695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76870" y="14274800"/>
          <a:ext cx="8228330" cy="800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350202</xdr:colOff>
      <xdr:row>57</xdr:row>
      <xdr:rowOff>94297</xdr:rowOff>
    </xdr:from>
    <xdr:to>
      <xdr:col>5</xdr:col>
      <xdr:colOff>1557337</xdr:colOff>
      <xdr:row>80</xdr:row>
      <xdr:rowOff>155892</xdr:rowOff>
    </xdr:to>
    <xdr:pic>
      <xdr:nvPicPr>
        <xdr:cNvPr id="4" name="图片 3" descr="AR_FAAPQDH$PVIBZL}OZFS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976755" y="15786100"/>
          <a:ext cx="4004945" cy="676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323215</xdr:colOff>
      <xdr:row>81</xdr:row>
      <xdr:rowOff>10160</xdr:rowOff>
    </xdr:from>
    <xdr:to>
      <xdr:col>5</xdr:col>
      <xdr:colOff>1630680</xdr:colOff>
      <xdr:row>104</xdr:row>
      <xdr:rowOff>118110</xdr:rowOff>
    </xdr:to>
    <xdr:pic>
      <xdr:nvPicPr>
        <xdr:cNvPr id="5" name="图片 4" descr="GR6ZPJ36JA%N3X2972IVZ5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977390" y="19790410"/>
          <a:ext cx="4051300" cy="6869430"/>
        </a:xfrm>
        <a:prstGeom prst="rect">
          <a:avLst/>
        </a:prstGeom>
      </xdr:spPr>
    </xdr:pic>
    <xdr:clientData/>
  </xdr:twoCellAnchor>
  <xdr:twoCellAnchor editAs="oneCell">
    <xdr:from>
      <xdr:col>6</xdr:col>
      <xdr:colOff>844550</xdr:colOff>
      <xdr:row>55</xdr:row>
      <xdr:rowOff>91440</xdr:rowOff>
    </xdr:from>
    <xdr:to>
      <xdr:col>13</xdr:col>
      <xdr:colOff>913130</xdr:colOff>
      <xdr:row>64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31225" y="16823055"/>
          <a:ext cx="6036945" cy="145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713740</xdr:colOff>
      <xdr:row>61</xdr:row>
      <xdr:rowOff>163830</xdr:rowOff>
    </xdr:from>
    <xdr:to>
      <xdr:col>15</xdr:col>
      <xdr:colOff>678815</xdr:colOff>
      <xdr:row>90</xdr:row>
      <xdr:rowOff>33655</xdr:rowOff>
    </xdr:to>
    <xdr:pic>
      <xdr:nvPicPr>
        <xdr:cNvPr id="6" name="图片 5" descr="IW]S]{Y6D}T9ZS8@UJ{[9[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00415" y="17924145"/>
          <a:ext cx="7837805" cy="4841875"/>
        </a:xfrm>
        <a:prstGeom prst="rect">
          <a:avLst/>
        </a:prstGeom>
      </xdr:spPr>
    </xdr:pic>
    <xdr:clientData/>
  </xdr:twoCellAnchor>
  <xdr:twoCellAnchor editAs="oneCell">
    <xdr:from>
      <xdr:col>15</xdr:col>
      <xdr:colOff>1525905</xdr:colOff>
      <xdr:row>55</xdr:row>
      <xdr:rowOff>13970</xdr:rowOff>
    </xdr:from>
    <xdr:to>
      <xdr:col>19</xdr:col>
      <xdr:colOff>979805</xdr:colOff>
      <xdr:row>107</xdr:row>
      <xdr:rowOff>62230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5310" y="16745585"/>
          <a:ext cx="6167120" cy="89636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826135</xdr:colOff>
      <xdr:row>55</xdr:row>
      <xdr:rowOff>170815</xdr:rowOff>
    </xdr:from>
    <xdr:to>
      <xdr:col>7</xdr:col>
      <xdr:colOff>146685</xdr:colOff>
      <xdr:row>85</xdr:row>
      <xdr:rowOff>102235</xdr:rowOff>
    </xdr:to>
    <xdr:pic>
      <xdr:nvPicPr>
        <xdr:cNvPr id="7" name="图片 6" descr="~I`JD17%WM%RYMWMN[{SJN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1245" y="17348200"/>
          <a:ext cx="7837170" cy="5074920"/>
        </a:xfrm>
        <a:prstGeom prst="rect">
          <a:avLst/>
        </a:prstGeom>
      </xdr:spPr>
    </xdr:pic>
    <xdr:clientData/>
  </xdr:twoCellAnchor>
  <xdr:twoCellAnchor editAs="oneCell">
    <xdr:from>
      <xdr:col>9</xdr:col>
      <xdr:colOff>701040</xdr:colOff>
      <xdr:row>40</xdr:row>
      <xdr:rowOff>34290</xdr:rowOff>
    </xdr:from>
    <xdr:to>
      <xdr:col>13</xdr:col>
      <xdr:colOff>471805</xdr:colOff>
      <xdr:row>42</xdr:row>
      <xdr:rowOff>316865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81970" y="11910060"/>
          <a:ext cx="3444875" cy="943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701040</xdr:colOff>
      <xdr:row>40</xdr:row>
      <xdr:rowOff>34290</xdr:rowOff>
    </xdr:from>
    <xdr:to>
      <xdr:col>13</xdr:col>
      <xdr:colOff>471805</xdr:colOff>
      <xdr:row>42</xdr:row>
      <xdr:rowOff>316865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81970" y="11910060"/>
          <a:ext cx="3444875" cy="943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188595</xdr:colOff>
      <xdr:row>54</xdr:row>
      <xdr:rowOff>132080</xdr:rowOff>
    </xdr:from>
    <xdr:to>
      <xdr:col>5</xdr:col>
      <xdr:colOff>1781175</xdr:colOff>
      <xdr:row>80</xdr:row>
      <xdr:rowOff>146685</xdr:rowOff>
    </xdr:to>
    <xdr:pic>
      <xdr:nvPicPr>
        <xdr:cNvPr id="4" name="图片 3" descr="85Z637VE2~GED5{TEQ8ND[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3705" y="17138015"/>
          <a:ext cx="7154545" cy="44723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133350</xdr:colOff>
      <xdr:row>78</xdr:row>
      <xdr:rowOff>97790</xdr:rowOff>
    </xdr:from>
    <xdr:to>
      <xdr:col>6</xdr:col>
      <xdr:colOff>333375</xdr:colOff>
      <xdr:row>107</xdr:row>
      <xdr:rowOff>80010</xdr:rowOff>
    </xdr:to>
    <xdr:pic>
      <xdr:nvPicPr>
        <xdr:cNvPr id="4" name="图片 3" descr="H0(AGL$IWW35JGZZP2MW@0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350" y="19418300"/>
          <a:ext cx="7886700" cy="4954270"/>
        </a:xfrm>
        <a:prstGeom prst="rect">
          <a:avLst/>
        </a:prstGeom>
      </xdr:spPr>
    </xdr:pic>
    <xdr:clientData/>
  </xdr:twoCellAnchor>
  <xdr:twoCellAnchor editAs="oneCell">
    <xdr:from>
      <xdr:col>6</xdr:col>
      <xdr:colOff>257810</xdr:colOff>
      <xdr:row>45</xdr:row>
      <xdr:rowOff>146685</xdr:rowOff>
    </xdr:from>
    <xdr:to>
      <xdr:col>10</xdr:col>
      <xdr:colOff>713105</xdr:colOff>
      <xdr:row>48</xdr:row>
      <xdr:rowOff>80010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44485" y="13866495"/>
          <a:ext cx="3511550" cy="11163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246380</xdr:colOff>
      <xdr:row>45</xdr:row>
      <xdr:rowOff>146050</xdr:rowOff>
    </xdr:from>
    <xdr:to>
      <xdr:col>10</xdr:col>
      <xdr:colOff>212090</xdr:colOff>
      <xdr:row>48</xdr:row>
      <xdr:rowOff>79375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3865860"/>
          <a:ext cx="3515360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931545</xdr:colOff>
      <xdr:row>86</xdr:row>
      <xdr:rowOff>4445</xdr:rowOff>
    </xdr:from>
    <xdr:to>
      <xdr:col>8</xdr:col>
      <xdr:colOff>463849</xdr:colOff>
      <xdr:row>111</xdr:row>
      <xdr:rowOff>127001</xdr:rowOff>
    </xdr:to>
    <xdr:pic>
      <xdr:nvPicPr>
        <xdr:cNvPr id="4" name="图片 3" descr="JF{X_~ZZ}3U[W}2H96~K~~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6655" y="22925405"/>
          <a:ext cx="7187565" cy="4408805"/>
        </a:xfrm>
        <a:prstGeom prst="rect">
          <a:avLst/>
        </a:prstGeom>
      </xdr:spPr>
    </xdr:pic>
    <xdr:clientData/>
  </xdr:twoCellAnchor>
  <xdr:twoCellAnchor editAs="oneCell">
    <xdr:from>
      <xdr:col>10</xdr:col>
      <xdr:colOff>187325</xdr:colOff>
      <xdr:row>91</xdr:row>
      <xdr:rowOff>17780</xdr:rowOff>
    </xdr:from>
    <xdr:to>
      <xdr:col>15</xdr:col>
      <xdr:colOff>95885</xdr:colOff>
      <xdr:row>121</xdr:row>
      <xdr:rowOff>83820</xdr:rowOff>
    </xdr:to>
    <xdr:pic>
      <xdr:nvPicPr>
        <xdr:cNvPr id="2" name="图片 1" descr="1635988973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37395" y="23795990"/>
          <a:ext cx="4580890" cy="5209540"/>
        </a:xfrm>
        <a:prstGeom prst="rect">
          <a:avLst/>
        </a:prstGeom>
      </xdr:spPr>
    </xdr:pic>
    <xdr:clientData/>
  </xdr:twoCellAnchor>
  <xdr:twoCellAnchor editAs="oneCell">
    <xdr:from>
      <xdr:col>12</xdr:col>
      <xdr:colOff>549275</xdr:colOff>
      <xdr:row>88</xdr:row>
      <xdr:rowOff>126365</xdr:rowOff>
    </xdr:from>
    <xdr:to>
      <xdr:col>17</xdr:col>
      <xdr:colOff>850900</xdr:colOff>
      <xdr:row>129</xdr:row>
      <xdr:rowOff>145416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819255" y="23390225"/>
          <a:ext cx="5389245" cy="704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1018540</xdr:colOff>
      <xdr:row>87</xdr:row>
      <xdr:rowOff>96520</xdr:rowOff>
    </xdr:from>
    <xdr:to>
      <xdr:col>12</xdr:col>
      <xdr:colOff>729615</xdr:colOff>
      <xdr:row>147</xdr:row>
      <xdr:rowOff>5715</xdr:rowOff>
    </xdr:to>
    <xdr:pic>
      <xdr:nvPicPr>
        <xdr:cNvPr id="6" name="图片 5" descr="2F4FE415CA8BC04F36AD5E9A77D287D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36160" y="23188930"/>
          <a:ext cx="7163435" cy="10196195"/>
        </a:xfrm>
        <a:prstGeom prst="rect">
          <a:avLst/>
        </a:prstGeom>
      </xdr:spPr>
    </xdr:pic>
    <xdr:clientData/>
  </xdr:twoCellAnchor>
  <xdr:twoCellAnchor editAs="oneCell">
    <xdr:from>
      <xdr:col>14</xdr:col>
      <xdr:colOff>459105</xdr:colOff>
      <xdr:row>93</xdr:row>
      <xdr:rowOff>163830</xdr:rowOff>
    </xdr:from>
    <xdr:to>
      <xdr:col>18</xdr:col>
      <xdr:colOff>929005</xdr:colOff>
      <xdr:row>133</xdr:row>
      <xdr:rowOff>93345</xdr:rowOff>
    </xdr:to>
    <xdr:pic>
      <xdr:nvPicPr>
        <xdr:cNvPr id="7" name="图片 6" descr="75729222EC0F694F029B7045A3B1FF0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599795" y="24284940"/>
          <a:ext cx="4728210" cy="6787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53"/>
  <sheetViews>
    <sheetView zoomScale="70" zoomScaleNormal="70" topLeftCell="A28" workbookViewId="0">
      <selection activeCell="N42" sqref="N42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4.88333333333333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>C40*H40</f>
        <v>2390</v>
      </c>
      <c r="J40" s="138"/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80"/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9" customFormat="1" ht="21" customHeight="1" spans="1:16384">
      <c r="A42" s="53"/>
      <c r="B42" s="184"/>
      <c r="C42" s="47"/>
      <c r="D42" s="47"/>
      <c r="E42" s="188"/>
      <c r="F42" s="56"/>
      <c r="G42" s="145"/>
      <c r="H42" s="49"/>
      <c r="I42" s="157"/>
      <c r="J42" s="157"/>
      <c r="K42" s="180"/>
      <c r="L42" s="136"/>
      <c r="M42" s="63"/>
      <c r="N42" s="138">
        <v>-23853.21</v>
      </c>
      <c r="O42" s="63"/>
      <c r="P42" s="155"/>
      <c r="Q42" s="87"/>
      <c r="R42" s="88"/>
      <c r="S42" s="183"/>
      <c r="T42" s="164"/>
      <c r="XEO42" s="165"/>
      <c r="XEP42" s="165"/>
      <c r="XEQ42" s="165"/>
      <c r="XER42" s="165"/>
      <c r="XES42" s="165"/>
      <c r="XET42" s="165"/>
      <c r="XEU42" s="165"/>
      <c r="XEV42" s="165"/>
      <c r="XEW42" s="165"/>
      <c r="XEX42" s="165"/>
      <c r="XEY42" s="165"/>
      <c r="XEZ42" s="165"/>
      <c r="XFA42" s="165"/>
      <c r="XFB42" s="165"/>
      <c r="XFC42" s="165"/>
      <c r="XFD42" s="165"/>
    </row>
    <row r="43" s="129" customFormat="1" ht="21" customHeight="1" spans="1:16384">
      <c r="A43" s="53"/>
      <c r="B43" s="184"/>
      <c r="C43" s="47"/>
      <c r="D43" s="47"/>
      <c r="E43" s="188"/>
      <c r="F43" s="56"/>
      <c r="G43" s="145"/>
      <c r="H43" s="49"/>
      <c r="I43" s="157"/>
      <c r="J43" s="157"/>
      <c r="K43" s="180"/>
      <c r="L43" s="180"/>
      <c r="M43" s="106"/>
      <c r="N43" s="157"/>
      <c r="O43" s="106"/>
      <c r="P43" s="181"/>
      <c r="Q43" s="87"/>
      <c r="R43" s="88"/>
      <c r="S43" s="183"/>
      <c r="T43" s="164"/>
      <c r="XEO43" s="165"/>
      <c r="XEP43" s="165"/>
      <c r="XEQ43" s="165"/>
      <c r="XER43" s="165"/>
      <c r="XES43" s="165"/>
      <c r="XET43" s="165"/>
      <c r="XEU43" s="165"/>
      <c r="XEV43" s="165"/>
      <c r="XEW43" s="165"/>
      <c r="XEX43" s="165"/>
      <c r="XEY43" s="165"/>
      <c r="XEZ43" s="165"/>
      <c r="XFA43" s="165"/>
      <c r="XFB43" s="165"/>
      <c r="XFC43" s="165"/>
      <c r="XFD43" s="165"/>
    </row>
    <row r="44" ht="21" customHeight="1" spans="1:20">
      <c r="A44" s="26"/>
      <c r="B44" s="144"/>
      <c r="C44" s="42"/>
      <c r="D44" s="42"/>
      <c r="E44" s="30"/>
      <c r="F44" s="31"/>
      <c r="G44" s="34"/>
      <c r="H44" s="43"/>
      <c r="I44" s="138"/>
      <c r="J44" s="138"/>
      <c r="K44" s="136"/>
      <c r="L44" s="136"/>
      <c r="M44" s="63"/>
      <c r="N44" s="138"/>
      <c r="O44" s="63"/>
      <c r="Q44" s="66"/>
      <c r="R44" s="85"/>
      <c r="S44" s="163"/>
      <c r="T44" s="152"/>
    </row>
    <row r="45" ht="30" customHeight="1" spans="1:20">
      <c r="A45" s="8" t="s">
        <v>96</v>
      </c>
      <c r="B45" s="8"/>
      <c r="C45" s="166">
        <f>SUM(C8:C44)</f>
        <v>9378197</v>
      </c>
      <c r="D45" s="166">
        <f>SUM(D8:D44)</f>
        <v>1699089.6</v>
      </c>
      <c r="E45" s="167"/>
      <c r="F45" s="167"/>
      <c r="G45" s="167"/>
      <c r="H45" s="134" t="s">
        <v>97</v>
      </c>
      <c r="I45" s="174">
        <f>SUM(I8:I44)</f>
        <v>46891</v>
      </c>
      <c r="J45" s="167"/>
      <c r="K45" s="175">
        <f>SUM(K8:K44)</f>
        <v>295286</v>
      </c>
      <c r="L45" s="175">
        <f>SUM(L8:L44)</f>
        <v>1200</v>
      </c>
      <c r="M45" s="134" t="s">
        <v>97</v>
      </c>
      <c r="N45" s="174">
        <f>SUM(N8:N44)</f>
        <v>-23853.21</v>
      </c>
      <c r="O45" s="134" t="s">
        <v>97</v>
      </c>
      <c r="P45" s="134" t="s">
        <v>97</v>
      </c>
      <c r="Q45" s="134"/>
      <c r="R45" s="166">
        <f>SUM(R8:R44)</f>
        <v>6089911.98</v>
      </c>
      <c r="S45" s="175">
        <f>SUM(S8:S44)</f>
        <v>10666499.61</v>
      </c>
      <c r="T45" s="174">
        <f>C45+D45-S45-I45-K45-L45-N45</f>
        <v>91263.2000000002</v>
      </c>
    </row>
    <row r="46" ht="30" customHeight="1" spans="1:20">
      <c r="A46" s="8" t="s">
        <v>98</v>
      </c>
      <c r="B46" s="8"/>
      <c r="C46" s="8" t="s">
        <v>99</v>
      </c>
      <c r="D46" s="8"/>
      <c r="E46" s="8"/>
      <c r="F46" s="168">
        <v>478000</v>
      </c>
      <c r="G46" s="169"/>
      <c r="H46" s="100" t="s">
        <v>100</v>
      </c>
      <c r="I46" s="116"/>
      <c r="J46" s="116"/>
      <c r="K46" s="116"/>
      <c r="L46" s="117"/>
      <c r="M46" s="8" t="s">
        <v>101</v>
      </c>
      <c r="N46" s="168">
        <v>478000</v>
      </c>
      <c r="O46" s="169"/>
      <c r="P46" s="169"/>
      <c r="Q46" s="169"/>
      <c r="R46" s="169"/>
      <c r="S46" s="169"/>
      <c r="T46" s="178"/>
    </row>
    <row r="47" ht="30" customHeight="1" spans="1:20">
      <c r="A47" s="8"/>
      <c r="B47" s="8"/>
      <c r="C47" s="8" t="s">
        <v>102</v>
      </c>
      <c r="D47" s="8"/>
      <c r="E47" s="8"/>
      <c r="F47" s="170">
        <v>0</v>
      </c>
      <c r="G47" s="171"/>
      <c r="H47" s="103"/>
      <c r="I47" s="118"/>
      <c r="J47" s="118"/>
      <c r="K47" s="118"/>
      <c r="L47" s="119"/>
      <c r="M47" s="8" t="s">
        <v>103</v>
      </c>
      <c r="N47" s="185" t="s">
        <v>104</v>
      </c>
      <c r="O47" s="186"/>
      <c r="P47" s="186"/>
      <c r="Q47" s="186"/>
      <c r="R47" s="186"/>
      <c r="S47" s="186"/>
      <c r="T47" s="187"/>
    </row>
    <row r="53" spans="2:2">
      <c r="B53" s="172"/>
    </row>
  </sheetData>
  <mergeCells count="49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5:B45"/>
    <mergeCell ref="C46:E46"/>
    <mergeCell ref="F46:G46"/>
    <mergeCell ref="N46:T46"/>
    <mergeCell ref="C47:E47"/>
    <mergeCell ref="F47:G47"/>
    <mergeCell ref="N47:T47"/>
    <mergeCell ref="A5:A7"/>
    <mergeCell ref="A23:A24"/>
    <mergeCell ref="A25:A26"/>
    <mergeCell ref="A27:A29"/>
    <mergeCell ref="A30:A31"/>
    <mergeCell ref="A32:A34"/>
    <mergeCell ref="A35:A38"/>
    <mergeCell ref="A40:A41"/>
    <mergeCell ref="C27:C28"/>
    <mergeCell ref="S5:S7"/>
    <mergeCell ref="T5:T7"/>
    <mergeCell ref="A46:B47"/>
    <mergeCell ref="H46:L47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52"/>
  <sheetViews>
    <sheetView zoomScale="70" zoomScaleNormal="70" topLeftCell="A37" workbookViewId="0">
      <selection activeCell="P67" sqref="P67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4.88333333333333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>C40*H40</f>
        <v>2390</v>
      </c>
      <c r="J40" s="138"/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80">
        <v>23853.21</v>
      </c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9" customFormat="1" ht="31.05" customHeight="1" spans="1:16384">
      <c r="A42" s="53" t="s">
        <v>105</v>
      </c>
      <c r="B42" s="184">
        <v>43937</v>
      </c>
      <c r="C42" s="47"/>
      <c r="D42" s="47"/>
      <c r="E42" s="55" t="s">
        <v>106</v>
      </c>
      <c r="F42" s="56" t="s">
        <v>107</v>
      </c>
      <c r="G42" s="145"/>
      <c r="H42" s="49"/>
      <c r="I42" s="157"/>
      <c r="J42" s="157"/>
      <c r="K42" s="180"/>
      <c r="L42" s="180">
        <v>50</v>
      </c>
      <c r="M42" s="106" t="s">
        <v>84</v>
      </c>
      <c r="N42" s="157"/>
      <c r="O42" s="106"/>
      <c r="P42" s="181" t="s">
        <v>108</v>
      </c>
      <c r="Q42" s="87"/>
      <c r="R42" s="88"/>
      <c r="S42" s="183"/>
      <c r="T42" s="164"/>
      <c r="XEO42" s="165"/>
      <c r="XEP42" s="165"/>
      <c r="XEQ42" s="165"/>
      <c r="XER42" s="165"/>
      <c r="XES42" s="165"/>
      <c r="XET42" s="165"/>
      <c r="XEU42" s="165"/>
      <c r="XEV42" s="165"/>
      <c r="XEW42" s="165"/>
      <c r="XEX42" s="165"/>
      <c r="XEY42" s="165"/>
      <c r="XEZ42" s="165"/>
      <c r="XFA42" s="165"/>
      <c r="XFB42" s="165"/>
      <c r="XFC42" s="165"/>
      <c r="XFD42" s="165"/>
    </row>
    <row r="43" ht="21" customHeight="1" spans="1:20">
      <c r="A43" s="26"/>
      <c r="B43" s="144"/>
      <c r="C43" s="42"/>
      <c r="D43" s="42"/>
      <c r="E43" s="30"/>
      <c r="F43" s="31"/>
      <c r="G43" s="34"/>
      <c r="H43" s="43"/>
      <c r="I43" s="138"/>
      <c r="J43" s="138"/>
      <c r="K43" s="136"/>
      <c r="L43" s="136"/>
      <c r="M43" s="63"/>
      <c r="N43" s="138"/>
      <c r="O43" s="63"/>
      <c r="Q43" s="66"/>
      <c r="R43" s="85"/>
      <c r="S43" s="163"/>
      <c r="T43" s="152"/>
    </row>
    <row r="44" ht="30" customHeight="1" spans="1:20">
      <c r="A44" s="8" t="s">
        <v>96</v>
      </c>
      <c r="B44" s="8"/>
      <c r="C44" s="166">
        <f>SUM(C8:C43)</f>
        <v>9378197</v>
      </c>
      <c r="D44" s="166">
        <f>SUM(D8:D43)</f>
        <v>1699089.6</v>
      </c>
      <c r="E44" s="167"/>
      <c r="F44" s="167"/>
      <c r="G44" s="167"/>
      <c r="H44" s="134" t="s">
        <v>97</v>
      </c>
      <c r="I44" s="174">
        <f>SUM(I8:I43)</f>
        <v>46891</v>
      </c>
      <c r="J44" s="167"/>
      <c r="K44" s="175">
        <f>SUM(K8:K43)</f>
        <v>319139.21</v>
      </c>
      <c r="L44" s="175">
        <f>SUM(L8:L43)</f>
        <v>1250</v>
      </c>
      <c r="M44" s="134" t="s">
        <v>97</v>
      </c>
      <c r="N44" s="174">
        <f>SUM(N8:N43)</f>
        <v>0</v>
      </c>
      <c r="O44" s="134" t="s">
        <v>97</v>
      </c>
      <c r="P44" s="134" t="s">
        <v>97</v>
      </c>
      <c r="Q44" s="134"/>
      <c r="R44" s="166">
        <f>SUM(R8:R43)</f>
        <v>6089911.98</v>
      </c>
      <c r="S44" s="175">
        <f>SUM(S8:S43)</f>
        <v>10666499.61</v>
      </c>
      <c r="T44" s="174">
        <f>C44+D44-S44-I44-K44-L44-N44</f>
        <v>43506.7800000002</v>
      </c>
    </row>
    <row r="45" ht="30" customHeight="1" spans="1:20">
      <c r="A45" s="8" t="s">
        <v>98</v>
      </c>
      <c r="B45" s="8"/>
      <c r="C45" s="8" t="s">
        <v>99</v>
      </c>
      <c r="D45" s="8"/>
      <c r="E45" s="8"/>
      <c r="F45" s="168"/>
      <c r="G45" s="169"/>
      <c r="H45" s="100" t="s">
        <v>100</v>
      </c>
      <c r="I45" s="116"/>
      <c r="J45" s="116"/>
      <c r="K45" s="116"/>
      <c r="L45" s="117"/>
      <c r="M45" s="8" t="s">
        <v>101</v>
      </c>
      <c r="N45" s="168"/>
      <c r="O45" s="169"/>
      <c r="P45" s="169"/>
      <c r="Q45" s="169"/>
      <c r="R45" s="169"/>
      <c r="S45" s="169"/>
      <c r="T45" s="178"/>
    </row>
    <row r="46" ht="30" customHeight="1" spans="1:20">
      <c r="A46" s="8"/>
      <c r="B46" s="8"/>
      <c r="C46" s="8" t="s">
        <v>102</v>
      </c>
      <c r="D46" s="8"/>
      <c r="E46" s="8"/>
      <c r="F46" s="170">
        <v>0</v>
      </c>
      <c r="G46" s="171"/>
      <c r="H46" s="103"/>
      <c r="I46" s="118"/>
      <c r="J46" s="118"/>
      <c r="K46" s="118"/>
      <c r="L46" s="119"/>
      <c r="M46" s="8" t="s">
        <v>103</v>
      </c>
      <c r="N46" s="185"/>
      <c r="O46" s="186"/>
      <c r="P46" s="186"/>
      <c r="Q46" s="186"/>
      <c r="R46" s="186"/>
      <c r="S46" s="186"/>
      <c r="T46" s="187"/>
    </row>
    <row r="52" spans="2:2">
      <c r="B52" s="172"/>
    </row>
  </sheetData>
  <mergeCells count="49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4:B44"/>
    <mergeCell ref="C45:E45"/>
    <mergeCell ref="F45:G45"/>
    <mergeCell ref="N45:T45"/>
    <mergeCell ref="C46:E46"/>
    <mergeCell ref="F46:G46"/>
    <mergeCell ref="N46:T46"/>
    <mergeCell ref="A5:A7"/>
    <mergeCell ref="A23:A24"/>
    <mergeCell ref="A25:A26"/>
    <mergeCell ref="A27:A29"/>
    <mergeCell ref="A30:A31"/>
    <mergeCell ref="A32:A34"/>
    <mergeCell ref="A35:A38"/>
    <mergeCell ref="A40:A41"/>
    <mergeCell ref="C27:C28"/>
    <mergeCell ref="S5:S7"/>
    <mergeCell ref="T5:T7"/>
    <mergeCell ref="A45:B46"/>
    <mergeCell ref="H45:L4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63"/>
  <sheetViews>
    <sheetView zoomScale="70" zoomScaleNormal="70" topLeftCell="A43" workbookViewId="0">
      <selection activeCell="D47" sqref="D47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5.66666666666667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>C40*H40</f>
        <v>2390</v>
      </c>
      <c r="J40" s="138"/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36">
        <v>23853.21</v>
      </c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8" customFormat="1" ht="31.05" customHeight="1" spans="1:16384">
      <c r="A42" s="44">
        <v>22</v>
      </c>
      <c r="B42" s="135">
        <v>43983</v>
      </c>
      <c r="C42" s="42">
        <v>148000</v>
      </c>
      <c r="D42" s="42">
        <v>-200</v>
      </c>
      <c r="E42" s="30" t="s">
        <v>109</v>
      </c>
      <c r="F42" s="31" t="s">
        <v>110</v>
      </c>
      <c r="G42" s="139"/>
      <c r="H42" s="50">
        <v>0.005</v>
      </c>
      <c r="I42" s="138">
        <f>C42*H42</f>
        <v>740</v>
      </c>
      <c r="J42" s="138"/>
      <c r="K42" s="136">
        <v>4071</v>
      </c>
      <c r="L42" s="136">
        <v>-200</v>
      </c>
      <c r="M42" s="63" t="s">
        <v>84</v>
      </c>
      <c r="N42" s="138"/>
      <c r="O42" s="63"/>
      <c r="P42" s="155"/>
      <c r="Q42" s="66"/>
      <c r="R42" s="85"/>
      <c r="S42" s="163"/>
      <c r="T42" s="152"/>
      <c r="XEO42" s="156"/>
      <c r="XEP42" s="156"/>
      <c r="XEQ42" s="156"/>
      <c r="XER42" s="156"/>
      <c r="XES42" s="156"/>
      <c r="XET42" s="156"/>
      <c r="XEU42" s="156"/>
      <c r="XEV42" s="156"/>
      <c r="XEW42" s="156"/>
      <c r="XEX42" s="156"/>
      <c r="XEY42" s="156"/>
      <c r="XEZ42" s="156"/>
      <c r="XFA42" s="156"/>
      <c r="XFB42" s="156"/>
      <c r="XFC42" s="156"/>
      <c r="XFD42" s="156"/>
    </row>
    <row r="43" s="128" customFormat="1" ht="31.05" customHeight="1" spans="1:16384">
      <c r="A43" s="44"/>
      <c r="B43" s="146"/>
      <c r="C43" s="42">
        <v>591462</v>
      </c>
      <c r="D43" s="42"/>
      <c r="E43" s="143" t="s">
        <v>58</v>
      </c>
      <c r="F43" s="31" t="s">
        <v>59</v>
      </c>
      <c r="G43" s="139"/>
      <c r="H43" s="33">
        <v>0.005</v>
      </c>
      <c r="I43" s="138">
        <v>2958</v>
      </c>
      <c r="J43" s="138"/>
      <c r="K43" s="136">
        <v>407</v>
      </c>
      <c r="L43" s="158"/>
      <c r="M43" s="158"/>
      <c r="N43" s="138"/>
      <c r="O43" s="63"/>
      <c r="P43" s="155"/>
      <c r="Q43" s="66"/>
      <c r="R43" s="85"/>
      <c r="S43" s="163"/>
      <c r="T43" s="152"/>
      <c r="XEO43" s="156"/>
      <c r="XEP43" s="156"/>
      <c r="XEQ43" s="156"/>
      <c r="XER43" s="156"/>
      <c r="XES43" s="156"/>
      <c r="XET43" s="156"/>
      <c r="XEU43" s="156"/>
      <c r="XEV43" s="156"/>
      <c r="XEW43" s="156"/>
      <c r="XEX43" s="156"/>
      <c r="XEY43" s="156"/>
      <c r="XEZ43" s="156"/>
      <c r="XFA43" s="156"/>
      <c r="XFB43" s="156"/>
      <c r="XFC43" s="156"/>
      <c r="XFD43" s="156"/>
    </row>
    <row r="44" s="128" customFormat="1" ht="31.05" customHeight="1" spans="1:16384">
      <c r="A44" s="40"/>
      <c r="B44" s="147"/>
      <c r="C44" s="42"/>
      <c r="D44" s="42"/>
      <c r="E44" s="30" t="s">
        <v>111</v>
      </c>
      <c r="F44" s="31" t="s">
        <v>112</v>
      </c>
      <c r="G44" s="139"/>
      <c r="H44" s="33"/>
      <c r="I44" s="138"/>
      <c r="J44" s="138"/>
      <c r="K44" s="136"/>
      <c r="L44" s="136">
        <v>100</v>
      </c>
      <c r="M44" s="63" t="s">
        <v>84</v>
      </c>
      <c r="N44" s="138"/>
      <c r="O44" s="63"/>
      <c r="P44" s="155" t="s">
        <v>113</v>
      </c>
      <c r="Q44" s="66"/>
      <c r="R44" s="85"/>
      <c r="S44" s="163">
        <v>774000</v>
      </c>
      <c r="T44" s="152"/>
      <c r="XEO44" s="156"/>
      <c r="XEP44" s="156"/>
      <c r="XEQ44" s="156"/>
      <c r="XER44" s="156"/>
      <c r="XES44" s="156"/>
      <c r="XET44" s="156"/>
      <c r="XEU44" s="156"/>
      <c r="XEV44" s="156"/>
      <c r="XEW44" s="156"/>
      <c r="XEX44" s="156"/>
      <c r="XEY44" s="156"/>
      <c r="XEZ44" s="156"/>
      <c r="XFA44" s="156"/>
      <c r="XFB44" s="156"/>
      <c r="XFC44" s="156"/>
      <c r="XFD44" s="156"/>
    </row>
    <row r="45" s="128" customFormat="1" ht="31.05" customHeight="1" spans="1:16384">
      <c r="A45" s="40">
        <v>23</v>
      </c>
      <c r="B45" s="147">
        <v>44119</v>
      </c>
      <c r="C45" s="42">
        <v>865544.8</v>
      </c>
      <c r="D45" s="42"/>
      <c r="E45" s="30"/>
      <c r="F45" s="31"/>
      <c r="G45" s="139"/>
      <c r="H45" s="33"/>
      <c r="I45" s="138"/>
      <c r="J45" s="138"/>
      <c r="K45" s="136"/>
      <c r="L45" s="136"/>
      <c r="M45" s="63"/>
      <c r="N45" s="138"/>
      <c r="O45" s="63"/>
      <c r="P45" s="155"/>
      <c r="Q45" s="66"/>
      <c r="R45" s="85"/>
      <c r="S45" s="163"/>
      <c r="T45" s="152"/>
      <c r="XEO45" s="156"/>
      <c r="XEP45" s="156"/>
      <c r="XEQ45" s="156"/>
      <c r="XER45" s="156"/>
      <c r="XES45" s="156"/>
      <c r="XET45" s="156"/>
      <c r="XEU45" s="156"/>
      <c r="XEV45" s="156"/>
      <c r="XEW45" s="156"/>
      <c r="XEX45" s="156"/>
      <c r="XEY45" s="156"/>
      <c r="XEZ45" s="156"/>
      <c r="XFA45" s="156"/>
      <c r="XFB45" s="156"/>
      <c r="XFC45" s="156"/>
      <c r="XFD45" s="156"/>
    </row>
    <row r="46" s="128" customFormat="1" ht="31.05" customHeight="1" spans="1:16384">
      <c r="A46" s="40"/>
      <c r="B46" s="147"/>
      <c r="C46" s="42"/>
      <c r="D46" s="42"/>
      <c r="E46" s="30"/>
      <c r="F46" s="31"/>
      <c r="G46" s="139"/>
      <c r="H46" s="33"/>
      <c r="I46" s="138"/>
      <c r="J46" s="138"/>
      <c r="K46" s="136"/>
      <c r="L46" s="136"/>
      <c r="M46" s="63"/>
      <c r="N46" s="138"/>
      <c r="O46" s="63"/>
      <c r="P46" s="155"/>
      <c r="Q46" s="66"/>
      <c r="R46" s="85"/>
      <c r="S46" s="163"/>
      <c r="T46" s="152"/>
      <c r="XEO46" s="156"/>
      <c r="XEP46" s="156"/>
      <c r="XEQ46" s="156"/>
      <c r="XER46" s="156"/>
      <c r="XES46" s="156"/>
      <c r="XET46" s="156"/>
      <c r="XEU46" s="156"/>
      <c r="XEV46" s="156"/>
      <c r="XEW46" s="156"/>
      <c r="XEX46" s="156"/>
      <c r="XEY46" s="156"/>
      <c r="XEZ46" s="156"/>
      <c r="XFA46" s="156"/>
      <c r="XFB46" s="156"/>
      <c r="XFC46" s="156"/>
      <c r="XFD46" s="156"/>
    </row>
    <row r="47" s="129" customFormat="1" ht="31.05" customHeight="1" spans="1:16384">
      <c r="A47" s="53"/>
      <c r="B47" s="148"/>
      <c r="C47" s="47"/>
      <c r="D47" s="47"/>
      <c r="E47" s="55"/>
      <c r="F47" s="56"/>
      <c r="G47" s="145"/>
      <c r="H47" s="57"/>
      <c r="I47" s="157"/>
      <c r="J47" s="157"/>
      <c r="K47" s="180"/>
      <c r="L47" s="180"/>
      <c r="M47" s="106"/>
      <c r="N47" s="157"/>
      <c r="O47" s="106"/>
      <c r="P47" s="181"/>
      <c r="Q47" s="87"/>
      <c r="R47" s="88"/>
      <c r="S47" s="183"/>
      <c r="T47" s="164"/>
      <c r="XEO47" s="165"/>
      <c r="XEP47" s="165"/>
      <c r="XEQ47" s="165"/>
      <c r="XER47" s="165"/>
      <c r="XES47" s="165"/>
      <c r="XET47" s="165"/>
      <c r="XEU47" s="165"/>
      <c r="XEV47" s="165"/>
      <c r="XEW47" s="165"/>
      <c r="XEX47" s="165"/>
      <c r="XEY47" s="165"/>
      <c r="XEZ47" s="165"/>
      <c r="XFA47" s="165"/>
      <c r="XFB47" s="165"/>
      <c r="XFC47" s="165"/>
      <c r="XFD47" s="165"/>
    </row>
    <row r="48" ht="31.05" customHeight="1" spans="1:20">
      <c r="A48" s="26"/>
      <c r="B48" s="144"/>
      <c r="C48" s="42"/>
      <c r="D48" s="42"/>
      <c r="E48" s="30"/>
      <c r="F48" s="31"/>
      <c r="G48" s="34"/>
      <c r="H48" s="43"/>
      <c r="I48" s="138"/>
      <c r="J48" s="138"/>
      <c r="K48" s="136"/>
      <c r="L48" s="136"/>
      <c r="M48" s="63"/>
      <c r="N48" s="138"/>
      <c r="O48" s="63"/>
      <c r="P48" s="173"/>
      <c r="Q48" s="66"/>
      <c r="R48" s="85"/>
      <c r="S48" s="163"/>
      <c r="T48" s="152"/>
    </row>
    <row r="49" ht="30" customHeight="1" spans="1:20">
      <c r="A49" s="8" t="s">
        <v>96</v>
      </c>
      <c r="B49" s="8"/>
      <c r="C49" s="166">
        <f>SUM(C8:C48)</f>
        <v>10983203.8</v>
      </c>
      <c r="D49" s="166">
        <f>SUM(D8:D48)</f>
        <v>1698889.6</v>
      </c>
      <c r="E49" s="167"/>
      <c r="F49" s="167"/>
      <c r="G49" s="167"/>
      <c r="H49" s="134" t="s">
        <v>97</v>
      </c>
      <c r="I49" s="174">
        <f>SUM(I8:I48)</f>
        <v>50589</v>
      </c>
      <c r="J49" s="167"/>
      <c r="K49" s="175">
        <f>SUM(K8:K48)</f>
        <v>323617.21</v>
      </c>
      <c r="L49" s="175">
        <f>SUM(L8:L48)</f>
        <v>1100</v>
      </c>
      <c r="M49" s="134" t="s">
        <v>97</v>
      </c>
      <c r="N49" s="174">
        <f>SUM(N8:N48)</f>
        <v>0</v>
      </c>
      <c r="O49" s="134" t="s">
        <v>97</v>
      </c>
      <c r="P49" s="134" t="s">
        <v>97</v>
      </c>
      <c r="Q49" s="134"/>
      <c r="R49" s="166">
        <f>SUM(R8:R48)</f>
        <v>6089911.98</v>
      </c>
      <c r="S49" s="175">
        <f>SUM(S8:S48)</f>
        <v>11440499.61</v>
      </c>
      <c r="T49" s="174">
        <f>C49+D49-S49-I49-K49-L49-N49</f>
        <v>866287.580000001</v>
      </c>
    </row>
    <row r="50" ht="30" customHeight="1" spans="1:20">
      <c r="A50" s="8" t="s">
        <v>98</v>
      </c>
      <c r="B50" s="8"/>
      <c r="C50" s="8" t="s">
        <v>99</v>
      </c>
      <c r="D50" s="8"/>
      <c r="E50" s="8"/>
      <c r="F50" s="168">
        <f>N50</f>
        <v>774000</v>
      </c>
      <c r="G50" s="169"/>
      <c r="H50" s="100" t="s">
        <v>100</v>
      </c>
      <c r="I50" s="116"/>
      <c r="J50" s="116"/>
      <c r="K50" s="116"/>
      <c r="L50" s="117"/>
      <c r="M50" s="8" t="s">
        <v>101</v>
      </c>
      <c r="N50" s="168">
        <v>774000</v>
      </c>
      <c r="O50" s="169"/>
      <c r="P50" s="169"/>
      <c r="Q50" s="169"/>
      <c r="R50" s="169"/>
      <c r="S50" s="169"/>
      <c r="T50" s="178"/>
    </row>
    <row r="51" ht="30" customHeight="1" spans="1:20">
      <c r="A51" s="8"/>
      <c r="B51" s="8"/>
      <c r="C51" s="8" t="s">
        <v>102</v>
      </c>
      <c r="D51" s="8"/>
      <c r="E51" s="8"/>
      <c r="F51" s="170">
        <v>0</v>
      </c>
      <c r="G51" s="171"/>
      <c r="H51" s="103"/>
      <c r="I51" s="118"/>
      <c r="J51" s="118"/>
      <c r="K51" s="118"/>
      <c r="L51" s="119"/>
      <c r="M51" s="8" t="s">
        <v>103</v>
      </c>
      <c r="N51" s="176">
        <f>N50</f>
        <v>774000</v>
      </c>
      <c r="O51" s="177"/>
      <c r="P51" s="177"/>
      <c r="Q51" s="177"/>
      <c r="R51" s="177"/>
      <c r="S51" s="177"/>
      <c r="T51" s="179"/>
    </row>
    <row r="57" spans="2:2">
      <c r="B57" s="172"/>
    </row>
    <row r="58" spans="16:16">
      <c r="P58" s="128">
        <f>K42+K43</f>
        <v>4478</v>
      </c>
    </row>
    <row r="63" spans="16:16">
      <c r="P63" s="128">
        <f>I42+I43</f>
        <v>3698</v>
      </c>
    </row>
  </sheetData>
  <mergeCells count="5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9:B49"/>
    <mergeCell ref="C50:E50"/>
    <mergeCell ref="F50:G50"/>
    <mergeCell ref="N50:T50"/>
    <mergeCell ref="C51:E51"/>
    <mergeCell ref="F51:G51"/>
    <mergeCell ref="N51:T51"/>
    <mergeCell ref="A5:A7"/>
    <mergeCell ref="A23:A24"/>
    <mergeCell ref="A25:A26"/>
    <mergeCell ref="A27:A29"/>
    <mergeCell ref="A30:A31"/>
    <mergeCell ref="A32:A34"/>
    <mergeCell ref="A35:A38"/>
    <mergeCell ref="A40:A41"/>
    <mergeCell ref="A42:A44"/>
    <mergeCell ref="B42:B44"/>
    <mergeCell ref="C27:C28"/>
    <mergeCell ref="S5:S7"/>
    <mergeCell ref="T5:T7"/>
    <mergeCell ref="A50:B51"/>
    <mergeCell ref="H50:L51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65"/>
  <sheetViews>
    <sheetView zoomScale="85" zoomScaleNormal="85" topLeftCell="A58" workbookViewId="0">
      <selection activeCell="E91" sqref="E91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5.66666666666667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>C40*H40</f>
        <v>2390</v>
      </c>
      <c r="J40" s="138" t="s">
        <v>60</v>
      </c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36">
        <v>23853.21</v>
      </c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8" customFormat="1" ht="31.05" customHeight="1" spans="1:16384">
      <c r="A42" s="44">
        <v>22</v>
      </c>
      <c r="B42" s="135">
        <v>43983</v>
      </c>
      <c r="C42" s="42">
        <v>148000</v>
      </c>
      <c r="D42" s="42">
        <v>-200</v>
      </c>
      <c r="E42" s="30" t="s">
        <v>109</v>
      </c>
      <c r="F42" s="31" t="s">
        <v>110</v>
      </c>
      <c r="G42" s="139"/>
      <c r="H42" s="50">
        <v>0.005</v>
      </c>
      <c r="I42" s="138">
        <f>C42*H42</f>
        <v>740</v>
      </c>
      <c r="J42" s="138" t="s">
        <v>60</v>
      </c>
      <c r="K42" s="136">
        <v>4071</v>
      </c>
      <c r="L42" s="136">
        <v>-200</v>
      </c>
      <c r="M42" s="63" t="s">
        <v>84</v>
      </c>
      <c r="N42" s="138"/>
      <c r="O42" s="63"/>
      <c r="P42" s="155"/>
      <c r="Q42" s="66"/>
      <c r="R42" s="85"/>
      <c r="S42" s="163"/>
      <c r="T42" s="152"/>
      <c r="XEO42" s="156"/>
      <c r="XEP42" s="156"/>
      <c r="XEQ42" s="156"/>
      <c r="XER42" s="156"/>
      <c r="XES42" s="156"/>
      <c r="XET42" s="156"/>
      <c r="XEU42" s="156"/>
      <c r="XEV42" s="156"/>
      <c r="XEW42" s="156"/>
      <c r="XEX42" s="156"/>
      <c r="XEY42" s="156"/>
      <c r="XEZ42" s="156"/>
      <c r="XFA42" s="156"/>
      <c r="XFB42" s="156"/>
      <c r="XFC42" s="156"/>
      <c r="XFD42" s="156"/>
    </row>
    <row r="43" s="128" customFormat="1" ht="31.05" customHeight="1" spans="1:16384">
      <c r="A43" s="44"/>
      <c r="B43" s="146"/>
      <c r="C43" s="42">
        <v>591462</v>
      </c>
      <c r="D43" s="42"/>
      <c r="E43" s="143" t="s">
        <v>58</v>
      </c>
      <c r="F43" s="31" t="s">
        <v>59</v>
      </c>
      <c r="G43" s="139"/>
      <c r="H43" s="33">
        <v>0.005</v>
      </c>
      <c r="I43" s="138">
        <v>2958</v>
      </c>
      <c r="J43" s="138" t="s">
        <v>60</v>
      </c>
      <c r="K43" s="136">
        <v>407</v>
      </c>
      <c r="L43" s="158"/>
      <c r="M43" s="158"/>
      <c r="N43" s="138"/>
      <c r="O43" s="63"/>
      <c r="P43" s="155"/>
      <c r="Q43" s="66"/>
      <c r="R43" s="85"/>
      <c r="S43" s="163"/>
      <c r="T43" s="152"/>
      <c r="XEO43" s="156"/>
      <c r="XEP43" s="156"/>
      <c r="XEQ43" s="156"/>
      <c r="XER43" s="156"/>
      <c r="XES43" s="156"/>
      <c r="XET43" s="156"/>
      <c r="XEU43" s="156"/>
      <c r="XEV43" s="156"/>
      <c r="XEW43" s="156"/>
      <c r="XEX43" s="156"/>
      <c r="XEY43" s="156"/>
      <c r="XEZ43" s="156"/>
      <c r="XFA43" s="156"/>
      <c r="XFB43" s="156"/>
      <c r="XFC43" s="156"/>
      <c r="XFD43" s="156"/>
    </row>
    <row r="44" s="128" customFormat="1" ht="31.05" customHeight="1" spans="1:16384">
      <c r="A44" s="40"/>
      <c r="B44" s="147"/>
      <c r="C44" s="42"/>
      <c r="D44" s="42"/>
      <c r="E44" s="30" t="s">
        <v>111</v>
      </c>
      <c r="F44" s="31" t="s">
        <v>112</v>
      </c>
      <c r="G44" s="139"/>
      <c r="H44" s="33"/>
      <c r="I44" s="138"/>
      <c r="J44" s="138"/>
      <c r="K44" s="136"/>
      <c r="L44" s="136">
        <v>100</v>
      </c>
      <c r="M44" s="63" t="s">
        <v>84</v>
      </c>
      <c r="N44" s="138"/>
      <c r="O44" s="63"/>
      <c r="P44" s="155" t="s">
        <v>113</v>
      </c>
      <c r="Q44" s="66"/>
      <c r="R44" s="85"/>
      <c r="S44" s="163">
        <v>774000</v>
      </c>
      <c r="T44" s="152"/>
      <c r="XEO44" s="156"/>
      <c r="XEP44" s="156"/>
      <c r="XEQ44" s="156"/>
      <c r="XER44" s="156"/>
      <c r="XES44" s="156"/>
      <c r="XET44" s="156"/>
      <c r="XEU44" s="156"/>
      <c r="XEV44" s="156"/>
      <c r="XEW44" s="156"/>
      <c r="XEX44" s="156"/>
      <c r="XEY44" s="156"/>
      <c r="XEZ44" s="156"/>
      <c r="XFA44" s="156"/>
      <c r="XFB44" s="156"/>
      <c r="XFC44" s="156"/>
      <c r="XFD44" s="156"/>
    </row>
    <row r="45" s="129" customFormat="1" ht="31.05" customHeight="1" spans="1:16384">
      <c r="A45" s="53">
        <v>23</v>
      </c>
      <c r="B45" s="148">
        <v>44119</v>
      </c>
      <c r="C45" s="47">
        <v>865544.8</v>
      </c>
      <c r="D45" s="47"/>
      <c r="E45" s="55" t="s">
        <v>114</v>
      </c>
      <c r="F45" s="56" t="s">
        <v>115</v>
      </c>
      <c r="G45" s="145"/>
      <c r="H45" s="57">
        <v>0.005</v>
      </c>
      <c r="I45" s="157">
        <f>C45*H45</f>
        <v>4327.724</v>
      </c>
      <c r="J45" s="157" t="s">
        <v>60</v>
      </c>
      <c r="K45" s="180">
        <v>7088</v>
      </c>
      <c r="L45" s="180"/>
      <c r="M45" s="106"/>
      <c r="N45" s="157"/>
      <c r="O45" s="106"/>
      <c r="P45" s="181"/>
      <c r="Q45" s="87"/>
      <c r="R45" s="88"/>
      <c r="S45" s="183"/>
      <c r="T45" s="164"/>
      <c r="XEO45" s="165"/>
      <c r="XEP45" s="165"/>
      <c r="XEQ45" s="165"/>
      <c r="XER45" s="165"/>
      <c r="XES45" s="165"/>
      <c r="XET45" s="165"/>
      <c r="XEU45" s="165"/>
      <c r="XEV45" s="165"/>
      <c r="XEW45" s="165"/>
      <c r="XEX45" s="165"/>
      <c r="XEY45" s="165"/>
      <c r="XEZ45" s="165"/>
      <c r="XFA45" s="165"/>
      <c r="XFB45" s="165"/>
      <c r="XFC45" s="165"/>
      <c r="XFD45" s="165"/>
    </row>
    <row r="46" s="129" customFormat="1" ht="31.05" customHeight="1" spans="1:16384">
      <c r="A46" s="53"/>
      <c r="B46" s="148"/>
      <c r="C46" s="47"/>
      <c r="D46" s="47"/>
      <c r="E46" s="55" t="s">
        <v>93</v>
      </c>
      <c r="F46" s="56" t="s">
        <v>94</v>
      </c>
      <c r="G46" s="145"/>
      <c r="H46" s="49"/>
      <c r="I46" s="157"/>
      <c r="J46" s="157"/>
      <c r="K46" s="180"/>
      <c r="L46" s="180">
        <v>100</v>
      </c>
      <c r="M46" s="106" t="s">
        <v>84</v>
      </c>
      <c r="N46" s="157"/>
      <c r="O46" s="106"/>
      <c r="P46" s="181" t="s">
        <v>95</v>
      </c>
      <c r="Q46" s="87"/>
      <c r="R46" s="88"/>
      <c r="S46" s="183">
        <v>600000</v>
      </c>
      <c r="T46" s="164"/>
      <c r="XEO46" s="165"/>
      <c r="XEP46" s="165"/>
      <c r="XEQ46" s="165"/>
      <c r="XER46" s="165"/>
      <c r="XES46" s="165"/>
      <c r="XET46" s="165"/>
      <c r="XEU46" s="165"/>
      <c r="XEV46" s="165"/>
      <c r="XEW46" s="165"/>
      <c r="XEX46" s="165"/>
      <c r="XEY46" s="165"/>
      <c r="XEZ46" s="165"/>
      <c r="XFA46" s="165"/>
      <c r="XFB46" s="165"/>
      <c r="XFC46" s="165"/>
      <c r="XFD46" s="165"/>
    </row>
    <row r="47" s="129" customFormat="1" ht="31.05" customHeight="1" spans="1:16384">
      <c r="A47" s="53"/>
      <c r="B47" s="148"/>
      <c r="C47" s="47"/>
      <c r="D47" s="47"/>
      <c r="E47" s="55" t="s">
        <v>106</v>
      </c>
      <c r="F47" s="56" t="s">
        <v>107</v>
      </c>
      <c r="G47" s="145"/>
      <c r="H47" s="57"/>
      <c r="I47" s="157"/>
      <c r="J47" s="157"/>
      <c r="K47" s="180"/>
      <c r="L47" s="180">
        <v>100</v>
      </c>
      <c r="M47" s="106" t="s">
        <v>84</v>
      </c>
      <c r="N47" s="157"/>
      <c r="O47" s="106"/>
      <c r="P47" s="181" t="s">
        <v>108</v>
      </c>
      <c r="Q47" s="87"/>
      <c r="R47" s="88"/>
      <c r="S47" s="183">
        <v>254000</v>
      </c>
      <c r="T47" s="164"/>
      <c r="XEO47" s="165"/>
      <c r="XEP47" s="165"/>
      <c r="XEQ47" s="165"/>
      <c r="XER47" s="165"/>
      <c r="XES47" s="165"/>
      <c r="XET47" s="165"/>
      <c r="XEU47" s="165"/>
      <c r="XEV47" s="165"/>
      <c r="XEW47" s="165"/>
      <c r="XEX47" s="165"/>
      <c r="XEY47" s="165"/>
      <c r="XEZ47" s="165"/>
      <c r="XFA47" s="165"/>
      <c r="XFB47" s="165"/>
      <c r="XFC47" s="165"/>
      <c r="XFD47" s="165"/>
    </row>
    <row r="48" s="129" customFormat="1" ht="31.05" customHeight="1" spans="1:16384">
      <c r="A48" s="53">
        <v>24</v>
      </c>
      <c r="B48" s="148">
        <v>44145</v>
      </c>
      <c r="C48" s="47"/>
      <c r="D48" s="47"/>
      <c r="E48" s="55"/>
      <c r="F48" s="56"/>
      <c r="G48" s="145"/>
      <c r="H48" s="57"/>
      <c r="I48" s="157"/>
      <c r="J48" s="157"/>
      <c r="K48" s="180"/>
      <c r="L48" s="180"/>
      <c r="M48" s="106"/>
      <c r="N48" s="157"/>
      <c r="O48" s="106"/>
      <c r="P48" s="181"/>
      <c r="Q48" s="87"/>
      <c r="R48" s="88"/>
      <c r="S48" s="183"/>
      <c r="T48" s="164"/>
      <c r="XEO48" s="165"/>
      <c r="XEP48" s="165"/>
      <c r="XEQ48" s="165"/>
      <c r="XER48" s="165"/>
      <c r="XES48" s="165"/>
      <c r="XET48" s="165"/>
      <c r="XEU48" s="165"/>
      <c r="XEV48" s="165"/>
      <c r="XEW48" s="165"/>
      <c r="XEX48" s="165"/>
      <c r="XEY48" s="165"/>
      <c r="XEZ48" s="165"/>
      <c r="XFA48" s="165"/>
      <c r="XFB48" s="165"/>
      <c r="XFC48" s="165"/>
      <c r="XFD48" s="165"/>
    </row>
    <row r="49" s="129" customFormat="1" ht="31.05" customHeight="1" spans="1:16384">
      <c r="A49" s="53"/>
      <c r="B49" s="148"/>
      <c r="C49" s="47"/>
      <c r="D49" s="47"/>
      <c r="E49" s="55"/>
      <c r="F49" s="56"/>
      <c r="G49" s="145"/>
      <c r="H49" s="57"/>
      <c r="I49" s="157"/>
      <c r="J49" s="157"/>
      <c r="K49" s="180"/>
      <c r="L49" s="180"/>
      <c r="M49" s="106"/>
      <c r="N49" s="157"/>
      <c r="O49" s="106"/>
      <c r="P49" s="181"/>
      <c r="Q49" s="87"/>
      <c r="R49" s="88"/>
      <c r="S49" s="183"/>
      <c r="T49" s="164"/>
      <c r="XEO49" s="165"/>
      <c r="XEP49" s="165"/>
      <c r="XEQ49" s="165"/>
      <c r="XER49" s="165"/>
      <c r="XES49" s="165"/>
      <c r="XET49" s="165"/>
      <c r="XEU49" s="165"/>
      <c r="XEV49" s="165"/>
      <c r="XEW49" s="165"/>
      <c r="XEX49" s="165"/>
      <c r="XEY49" s="165"/>
      <c r="XEZ49" s="165"/>
      <c r="XFA49" s="165"/>
      <c r="XFB49" s="165"/>
      <c r="XFC49" s="165"/>
      <c r="XFD49" s="165"/>
    </row>
    <row r="50" ht="31.05" customHeight="1" spans="1:20">
      <c r="A50" s="26"/>
      <c r="B50" s="144"/>
      <c r="C50" s="42"/>
      <c r="D50" s="42"/>
      <c r="E50" s="30"/>
      <c r="F50" s="31"/>
      <c r="G50" s="34"/>
      <c r="H50" s="43"/>
      <c r="I50" s="138"/>
      <c r="J50" s="138"/>
      <c r="K50" s="136"/>
      <c r="L50" s="136"/>
      <c r="M50" s="63"/>
      <c r="N50" s="138"/>
      <c r="O50" s="63"/>
      <c r="P50" s="173"/>
      <c r="Q50" s="66"/>
      <c r="R50" s="85"/>
      <c r="S50" s="163"/>
      <c r="T50" s="152"/>
    </row>
    <row r="51" ht="30" customHeight="1" spans="1:20">
      <c r="A51" s="8" t="s">
        <v>96</v>
      </c>
      <c r="B51" s="8"/>
      <c r="C51" s="166">
        <f>SUM(C8:C50)</f>
        <v>10983203.8</v>
      </c>
      <c r="D51" s="166">
        <f>SUM(D8:D50)</f>
        <v>1698889.6</v>
      </c>
      <c r="E51" s="167"/>
      <c r="F51" s="167"/>
      <c r="G51" s="167"/>
      <c r="H51" s="134" t="s">
        <v>97</v>
      </c>
      <c r="I51" s="174">
        <f>SUM(I8:I50)</f>
        <v>54916.724</v>
      </c>
      <c r="J51" s="167"/>
      <c r="K51" s="175">
        <f>SUM(K8:K50)</f>
        <v>330705.21</v>
      </c>
      <c r="L51" s="175">
        <f>SUM(L8:L50)</f>
        <v>1300</v>
      </c>
      <c r="M51" s="134" t="s">
        <v>97</v>
      </c>
      <c r="N51" s="174">
        <f>SUM(N8:N50)</f>
        <v>0</v>
      </c>
      <c r="O51" s="134" t="s">
        <v>97</v>
      </c>
      <c r="P51" s="134" t="s">
        <v>97</v>
      </c>
      <c r="Q51" s="134"/>
      <c r="R51" s="166">
        <f>SUM(R8:R50)</f>
        <v>6089911.98</v>
      </c>
      <c r="S51" s="175">
        <f>SUM(S8:S50)</f>
        <v>12294499.61</v>
      </c>
      <c r="T51" s="174">
        <f>C51+D51-S51-I51-K51-L51-N51</f>
        <v>671.85600000096</v>
      </c>
    </row>
    <row r="52" ht="30" customHeight="1" spans="1:20">
      <c r="A52" s="8" t="s">
        <v>98</v>
      </c>
      <c r="B52" s="8"/>
      <c r="C52" s="8" t="s">
        <v>99</v>
      </c>
      <c r="D52" s="8"/>
      <c r="E52" s="8"/>
      <c r="F52" s="168">
        <f>N52</f>
        <v>854000</v>
      </c>
      <c r="G52" s="169"/>
      <c r="H52" s="100" t="s">
        <v>100</v>
      </c>
      <c r="I52" s="116"/>
      <c r="J52" s="116"/>
      <c r="K52" s="116"/>
      <c r="L52" s="117"/>
      <c r="M52" s="8" t="s">
        <v>101</v>
      </c>
      <c r="N52" s="168">
        <f>S46+S47</f>
        <v>854000</v>
      </c>
      <c r="O52" s="169"/>
      <c r="P52" s="169"/>
      <c r="Q52" s="169"/>
      <c r="R52" s="169"/>
      <c r="S52" s="169"/>
      <c r="T52" s="178"/>
    </row>
    <row r="53" ht="30" customHeight="1" spans="1:20">
      <c r="A53" s="8"/>
      <c r="B53" s="8"/>
      <c r="C53" s="8" t="s">
        <v>102</v>
      </c>
      <c r="D53" s="8"/>
      <c r="E53" s="8"/>
      <c r="F53" s="170">
        <v>0</v>
      </c>
      <c r="G53" s="171"/>
      <c r="H53" s="103"/>
      <c r="I53" s="118"/>
      <c r="J53" s="118"/>
      <c r="K53" s="118"/>
      <c r="L53" s="119"/>
      <c r="M53" s="8" t="s">
        <v>103</v>
      </c>
      <c r="N53" s="176">
        <f>N52</f>
        <v>854000</v>
      </c>
      <c r="O53" s="177"/>
      <c r="P53" s="177"/>
      <c r="Q53" s="177"/>
      <c r="R53" s="177"/>
      <c r="S53" s="177"/>
      <c r="T53" s="179"/>
    </row>
    <row r="59" spans="2:2">
      <c r="B59" s="172"/>
    </row>
    <row r="60" spans="16:16">
      <c r="P60" s="128">
        <f>K42+K43</f>
        <v>4478</v>
      </c>
    </row>
    <row r="65" spans="16:16">
      <c r="P65" s="128">
        <f>I42+I43</f>
        <v>3698</v>
      </c>
    </row>
  </sheetData>
  <mergeCells count="5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1:B51"/>
    <mergeCell ref="C52:E52"/>
    <mergeCell ref="F52:G52"/>
    <mergeCell ref="N52:T52"/>
    <mergeCell ref="C53:E53"/>
    <mergeCell ref="F53:G53"/>
    <mergeCell ref="N53:T53"/>
    <mergeCell ref="A5:A7"/>
    <mergeCell ref="A23:A24"/>
    <mergeCell ref="A25:A26"/>
    <mergeCell ref="A27:A29"/>
    <mergeCell ref="A30:A31"/>
    <mergeCell ref="A32:A34"/>
    <mergeCell ref="A35:A38"/>
    <mergeCell ref="A40:A41"/>
    <mergeCell ref="A42:A44"/>
    <mergeCell ref="B42:B44"/>
    <mergeCell ref="C27:C28"/>
    <mergeCell ref="S5:S7"/>
    <mergeCell ref="T5:T7"/>
    <mergeCell ref="A52:B53"/>
    <mergeCell ref="H52:L5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65"/>
  <sheetViews>
    <sheetView zoomScale="85" zoomScaleNormal="85" topLeftCell="A46" workbookViewId="0">
      <selection activeCell="J49" sqref="J49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5.66666666666667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 t="shared" ref="I40:I45" si="0">C40*H40</f>
        <v>2390</v>
      </c>
      <c r="J40" s="138" t="s">
        <v>60</v>
      </c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36">
        <v>23853.21</v>
      </c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8" customFormat="1" ht="31.05" customHeight="1" spans="1:16384">
      <c r="A42" s="44">
        <v>22</v>
      </c>
      <c r="B42" s="135">
        <v>43983</v>
      </c>
      <c r="C42" s="42">
        <v>148000</v>
      </c>
      <c r="D42" s="42">
        <v>-200</v>
      </c>
      <c r="E42" s="30" t="s">
        <v>109</v>
      </c>
      <c r="F42" s="31" t="s">
        <v>110</v>
      </c>
      <c r="G42" s="139"/>
      <c r="H42" s="50">
        <v>0.005</v>
      </c>
      <c r="I42" s="138">
        <f t="shared" si="0"/>
        <v>740</v>
      </c>
      <c r="J42" s="138" t="s">
        <v>60</v>
      </c>
      <c r="K42" s="136">
        <v>4071</v>
      </c>
      <c r="L42" s="136">
        <v>-200</v>
      </c>
      <c r="M42" s="63" t="s">
        <v>84</v>
      </c>
      <c r="N42" s="138"/>
      <c r="O42" s="63"/>
      <c r="P42" s="155"/>
      <c r="Q42" s="66"/>
      <c r="R42" s="85"/>
      <c r="S42" s="163"/>
      <c r="T42" s="152"/>
      <c r="XEO42" s="156"/>
      <c r="XEP42" s="156"/>
      <c r="XEQ42" s="156"/>
      <c r="XER42" s="156"/>
      <c r="XES42" s="156"/>
      <c r="XET42" s="156"/>
      <c r="XEU42" s="156"/>
      <c r="XEV42" s="156"/>
      <c r="XEW42" s="156"/>
      <c r="XEX42" s="156"/>
      <c r="XEY42" s="156"/>
      <c r="XEZ42" s="156"/>
      <c r="XFA42" s="156"/>
      <c r="XFB42" s="156"/>
      <c r="XFC42" s="156"/>
      <c r="XFD42" s="156"/>
    </row>
    <row r="43" s="128" customFormat="1" ht="31.05" customHeight="1" spans="1:16384">
      <c r="A43" s="44"/>
      <c r="B43" s="146"/>
      <c r="C43" s="42">
        <v>591462</v>
      </c>
      <c r="D43" s="42"/>
      <c r="E43" s="143" t="s">
        <v>58</v>
      </c>
      <c r="F43" s="31" t="s">
        <v>59</v>
      </c>
      <c r="G43" s="139"/>
      <c r="H43" s="33">
        <v>0.005</v>
      </c>
      <c r="I43" s="138">
        <v>2958</v>
      </c>
      <c r="J43" s="138" t="s">
        <v>60</v>
      </c>
      <c r="K43" s="136">
        <v>407</v>
      </c>
      <c r="L43" s="158"/>
      <c r="M43" s="158"/>
      <c r="N43" s="138"/>
      <c r="O43" s="63"/>
      <c r="P43" s="155"/>
      <c r="Q43" s="66"/>
      <c r="R43" s="85"/>
      <c r="S43" s="163"/>
      <c r="T43" s="152"/>
      <c r="XEO43" s="156"/>
      <c r="XEP43" s="156"/>
      <c r="XEQ43" s="156"/>
      <c r="XER43" s="156"/>
      <c r="XES43" s="156"/>
      <c r="XET43" s="156"/>
      <c r="XEU43" s="156"/>
      <c r="XEV43" s="156"/>
      <c r="XEW43" s="156"/>
      <c r="XEX43" s="156"/>
      <c r="XEY43" s="156"/>
      <c r="XEZ43" s="156"/>
      <c r="XFA43" s="156"/>
      <c r="XFB43" s="156"/>
      <c r="XFC43" s="156"/>
      <c r="XFD43" s="156"/>
    </row>
    <row r="44" s="128" customFormat="1" ht="31.05" customHeight="1" spans="1:16384">
      <c r="A44" s="40"/>
      <c r="B44" s="147"/>
      <c r="C44" s="42"/>
      <c r="D44" s="42"/>
      <c r="E44" s="30" t="s">
        <v>111</v>
      </c>
      <c r="F44" s="31" t="s">
        <v>112</v>
      </c>
      <c r="G44" s="139"/>
      <c r="H44" s="33"/>
      <c r="I44" s="138"/>
      <c r="J44" s="138"/>
      <c r="K44" s="136"/>
      <c r="L44" s="136">
        <v>100</v>
      </c>
      <c r="M44" s="63" t="s">
        <v>84</v>
      </c>
      <c r="N44" s="138"/>
      <c r="O44" s="63"/>
      <c r="P44" s="155" t="s">
        <v>113</v>
      </c>
      <c r="Q44" s="66"/>
      <c r="R44" s="85"/>
      <c r="S44" s="163">
        <v>774000</v>
      </c>
      <c r="T44" s="152"/>
      <c r="XEO44" s="156"/>
      <c r="XEP44" s="156"/>
      <c r="XEQ44" s="156"/>
      <c r="XER44" s="156"/>
      <c r="XES44" s="156"/>
      <c r="XET44" s="156"/>
      <c r="XEU44" s="156"/>
      <c r="XEV44" s="156"/>
      <c r="XEW44" s="156"/>
      <c r="XEX44" s="156"/>
      <c r="XEY44" s="156"/>
      <c r="XEZ44" s="156"/>
      <c r="XFA44" s="156"/>
      <c r="XFB44" s="156"/>
      <c r="XFC44" s="156"/>
      <c r="XFD44" s="156"/>
    </row>
    <row r="45" s="129" customFormat="1" ht="31.05" customHeight="1" spans="1:16384">
      <c r="A45" s="53">
        <v>23</v>
      </c>
      <c r="B45" s="148">
        <v>44119</v>
      </c>
      <c r="C45" s="47">
        <v>865544.8</v>
      </c>
      <c r="D45" s="47"/>
      <c r="E45" s="55" t="s">
        <v>114</v>
      </c>
      <c r="F45" s="56" t="s">
        <v>115</v>
      </c>
      <c r="G45" s="145"/>
      <c r="H45" s="57">
        <v>0.005</v>
      </c>
      <c r="I45" s="157">
        <f t="shared" si="0"/>
        <v>4327.724</v>
      </c>
      <c r="J45" s="157" t="s">
        <v>60</v>
      </c>
      <c r="K45" s="180">
        <v>7088</v>
      </c>
      <c r="L45" s="180"/>
      <c r="M45" s="106"/>
      <c r="N45" s="157"/>
      <c r="O45" s="106"/>
      <c r="P45" s="181"/>
      <c r="Q45" s="87"/>
      <c r="R45" s="88"/>
      <c r="S45" s="183"/>
      <c r="T45" s="164"/>
      <c r="XEO45" s="165"/>
      <c r="XEP45" s="165"/>
      <c r="XEQ45" s="165"/>
      <c r="XER45" s="165"/>
      <c r="XES45" s="165"/>
      <c r="XET45" s="165"/>
      <c r="XEU45" s="165"/>
      <c r="XEV45" s="165"/>
      <c r="XEW45" s="165"/>
      <c r="XEX45" s="165"/>
      <c r="XEY45" s="165"/>
      <c r="XEZ45" s="165"/>
      <c r="XFA45" s="165"/>
      <c r="XFB45" s="165"/>
      <c r="XFC45" s="165"/>
      <c r="XFD45" s="165"/>
    </row>
    <row r="46" s="129" customFormat="1" ht="31.05" customHeight="1" spans="1:16384">
      <c r="A46" s="53"/>
      <c r="B46" s="148"/>
      <c r="C46" s="47"/>
      <c r="D46" s="47"/>
      <c r="E46" s="55" t="s">
        <v>93</v>
      </c>
      <c r="F46" s="56" t="s">
        <v>94</v>
      </c>
      <c r="G46" s="145"/>
      <c r="H46" s="49"/>
      <c r="I46" s="157"/>
      <c r="J46" s="157"/>
      <c r="K46" s="180"/>
      <c r="L46" s="180">
        <v>100</v>
      </c>
      <c r="M46" s="106" t="s">
        <v>84</v>
      </c>
      <c r="N46" s="157"/>
      <c r="O46" s="106"/>
      <c r="P46" s="181" t="s">
        <v>95</v>
      </c>
      <c r="Q46" s="87"/>
      <c r="R46" s="88"/>
      <c r="S46" s="183">
        <v>600000</v>
      </c>
      <c r="T46" s="164"/>
      <c r="XEO46" s="165"/>
      <c r="XEP46" s="165"/>
      <c r="XEQ46" s="165"/>
      <c r="XER46" s="165"/>
      <c r="XES46" s="165"/>
      <c r="XET46" s="165"/>
      <c r="XEU46" s="165"/>
      <c r="XEV46" s="165"/>
      <c r="XEW46" s="165"/>
      <c r="XEX46" s="165"/>
      <c r="XEY46" s="165"/>
      <c r="XEZ46" s="165"/>
      <c r="XFA46" s="165"/>
      <c r="XFB46" s="165"/>
      <c r="XFC46" s="165"/>
      <c r="XFD46" s="165"/>
    </row>
    <row r="47" s="129" customFormat="1" ht="31.05" customHeight="1" spans="1:16384">
      <c r="A47" s="53"/>
      <c r="B47" s="148"/>
      <c r="C47" s="47"/>
      <c r="D47" s="47"/>
      <c r="E47" s="55" t="s">
        <v>106</v>
      </c>
      <c r="F47" s="56" t="s">
        <v>107</v>
      </c>
      <c r="G47" s="145"/>
      <c r="H47" s="57"/>
      <c r="I47" s="157"/>
      <c r="J47" s="157"/>
      <c r="K47" s="180"/>
      <c r="L47" s="180">
        <v>100</v>
      </c>
      <c r="M47" s="106" t="s">
        <v>84</v>
      </c>
      <c r="N47" s="157"/>
      <c r="O47" s="106"/>
      <c r="P47" s="181" t="s">
        <v>108</v>
      </c>
      <c r="Q47" s="87"/>
      <c r="R47" s="88"/>
      <c r="S47" s="183">
        <v>254000</v>
      </c>
      <c r="T47" s="164"/>
      <c r="XEO47" s="165"/>
      <c r="XEP47" s="165"/>
      <c r="XEQ47" s="165"/>
      <c r="XER47" s="165"/>
      <c r="XES47" s="165"/>
      <c r="XET47" s="165"/>
      <c r="XEU47" s="165"/>
      <c r="XEV47" s="165"/>
      <c r="XEW47" s="165"/>
      <c r="XEX47" s="165"/>
      <c r="XEY47" s="165"/>
      <c r="XEZ47" s="165"/>
      <c r="XFA47" s="165"/>
      <c r="XFB47" s="165"/>
      <c r="XFC47" s="165"/>
      <c r="XFD47" s="165"/>
    </row>
    <row r="48" s="129" customFormat="1" ht="31.05" customHeight="1" spans="1:16384">
      <c r="A48" s="53">
        <v>24</v>
      </c>
      <c r="B48" s="148">
        <v>44145</v>
      </c>
      <c r="C48" s="47">
        <v>216386.2</v>
      </c>
      <c r="D48" s="47"/>
      <c r="E48" s="55" t="s">
        <v>109</v>
      </c>
      <c r="F48" s="56" t="s">
        <v>110</v>
      </c>
      <c r="G48" s="145"/>
      <c r="H48" s="57">
        <v>0.005</v>
      </c>
      <c r="I48" s="157">
        <f>C48*H48</f>
        <v>1081.931</v>
      </c>
      <c r="J48" s="157" t="s">
        <v>60</v>
      </c>
      <c r="K48" s="180"/>
      <c r="L48" s="182">
        <v>1300</v>
      </c>
      <c r="M48" s="105" t="s">
        <v>116</v>
      </c>
      <c r="N48" s="157"/>
      <c r="O48" s="106"/>
      <c r="P48" s="181"/>
      <c r="Q48" s="87"/>
      <c r="R48" s="88"/>
      <c r="S48" s="183"/>
      <c r="T48" s="164"/>
      <c r="XEO48" s="165"/>
      <c r="XEP48" s="165"/>
      <c r="XEQ48" s="165"/>
      <c r="XER48" s="165"/>
      <c r="XES48" s="165"/>
      <c r="XET48" s="165"/>
      <c r="XEU48" s="165"/>
      <c r="XEV48" s="165"/>
      <c r="XEW48" s="165"/>
      <c r="XEX48" s="165"/>
      <c r="XEY48" s="165"/>
      <c r="XEZ48" s="165"/>
      <c r="XFA48" s="165"/>
      <c r="XFB48" s="165"/>
      <c r="XFC48" s="165"/>
      <c r="XFD48" s="165"/>
    </row>
    <row r="49" s="129" customFormat="1" ht="31.05" customHeight="1" spans="1:16384">
      <c r="A49" s="53"/>
      <c r="B49" s="148"/>
      <c r="C49" s="47"/>
      <c r="D49" s="47"/>
      <c r="E49" s="55" t="s">
        <v>106</v>
      </c>
      <c r="F49" s="56" t="s">
        <v>107</v>
      </c>
      <c r="G49" s="145"/>
      <c r="H49" s="57"/>
      <c r="I49" s="157"/>
      <c r="J49" s="157"/>
      <c r="K49" s="180"/>
      <c r="L49" s="180">
        <v>100</v>
      </c>
      <c r="M49" s="106" t="s">
        <v>84</v>
      </c>
      <c r="N49" s="157"/>
      <c r="O49" s="106"/>
      <c r="P49" s="181" t="s">
        <v>117</v>
      </c>
      <c r="Q49" s="87"/>
      <c r="R49" s="88"/>
      <c r="S49" s="183">
        <v>214000</v>
      </c>
      <c r="T49" s="164"/>
      <c r="XEO49" s="165"/>
      <c r="XEP49" s="165"/>
      <c r="XEQ49" s="165"/>
      <c r="XER49" s="165"/>
      <c r="XES49" s="165"/>
      <c r="XET49" s="165"/>
      <c r="XEU49" s="165"/>
      <c r="XEV49" s="165"/>
      <c r="XEW49" s="165"/>
      <c r="XEX49" s="165"/>
      <c r="XEY49" s="165"/>
      <c r="XEZ49" s="165"/>
      <c r="XFA49" s="165"/>
      <c r="XFB49" s="165"/>
      <c r="XFC49" s="165"/>
      <c r="XFD49" s="165"/>
    </row>
    <row r="50" ht="31.05" customHeight="1" spans="1:20">
      <c r="A50" s="26"/>
      <c r="B50" s="144"/>
      <c r="C50" s="42"/>
      <c r="D50" s="42"/>
      <c r="E50" s="30"/>
      <c r="F50" s="31"/>
      <c r="G50" s="34"/>
      <c r="H50" s="43"/>
      <c r="I50" s="138"/>
      <c r="J50" s="138"/>
      <c r="K50" s="136"/>
      <c r="L50" s="136"/>
      <c r="M50" s="63"/>
      <c r="N50" s="138"/>
      <c r="O50" s="63"/>
      <c r="P50" s="173"/>
      <c r="Q50" s="66"/>
      <c r="R50" s="85"/>
      <c r="S50" s="163"/>
      <c r="T50" s="152"/>
    </row>
    <row r="51" ht="30" customHeight="1" spans="1:20">
      <c r="A51" s="8" t="s">
        <v>96</v>
      </c>
      <c r="B51" s="8"/>
      <c r="C51" s="166">
        <f>SUM(C8:C50)</f>
        <v>11199590</v>
      </c>
      <c r="D51" s="166">
        <f>SUM(D8:D50)</f>
        <v>1698889.6</v>
      </c>
      <c r="E51" s="167"/>
      <c r="F51" s="167"/>
      <c r="G51" s="167"/>
      <c r="H51" s="134" t="s">
        <v>97</v>
      </c>
      <c r="I51" s="174">
        <f>SUM(I8:I50)</f>
        <v>55998.655</v>
      </c>
      <c r="J51" s="167"/>
      <c r="K51" s="175">
        <f>SUM(K8:K50)</f>
        <v>330705.21</v>
      </c>
      <c r="L51" s="175">
        <f>SUM(L8:L50)</f>
        <v>2700</v>
      </c>
      <c r="M51" s="134" t="s">
        <v>97</v>
      </c>
      <c r="N51" s="174">
        <f t="shared" ref="N51:S51" si="1">SUM(N8:N50)</f>
        <v>0</v>
      </c>
      <c r="O51" s="134" t="s">
        <v>97</v>
      </c>
      <c r="P51" s="134" t="s">
        <v>97</v>
      </c>
      <c r="Q51" s="134"/>
      <c r="R51" s="166">
        <f t="shared" si="1"/>
        <v>6089911.98</v>
      </c>
      <c r="S51" s="175">
        <f t="shared" si="1"/>
        <v>12508499.61</v>
      </c>
      <c r="T51" s="174">
        <f>C51+D51-S51-I51-K51-L51-N51</f>
        <v>576.125000000175</v>
      </c>
    </row>
    <row r="52" ht="30" customHeight="1" spans="1:20">
      <c r="A52" s="8" t="s">
        <v>98</v>
      </c>
      <c r="B52" s="8"/>
      <c r="C52" s="8" t="s">
        <v>99</v>
      </c>
      <c r="D52" s="8"/>
      <c r="E52" s="8"/>
      <c r="F52" s="168">
        <f>N52</f>
        <v>214000</v>
      </c>
      <c r="G52" s="169"/>
      <c r="H52" s="100" t="s">
        <v>100</v>
      </c>
      <c r="I52" s="116"/>
      <c r="J52" s="116"/>
      <c r="K52" s="116"/>
      <c r="L52" s="117"/>
      <c r="M52" s="8" t="s">
        <v>101</v>
      </c>
      <c r="N52" s="168">
        <f>S49</f>
        <v>214000</v>
      </c>
      <c r="O52" s="169"/>
      <c r="P52" s="169"/>
      <c r="Q52" s="169"/>
      <c r="R52" s="169"/>
      <c r="S52" s="169"/>
      <c r="T52" s="178"/>
    </row>
    <row r="53" ht="30" customHeight="1" spans="1:20">
      <c r="A53" s="8"/>
      <c r="B53" s="8"/>
      <c r="C53" s="8" t="s">
        <v>102</v>
      </c>
      <c r="D53" s="8"/>
      <c r="E53" s="8"/>
      <c r="F53" s="170">
        <v>0</v>
      </c>
      <c r="G53" s="171"/>
      <c r="H53" s="103"/>
      <c r="I53" s="118"/>
      <c r="J53" s="118"/>
      <c r="K53" s="118"/>
      <c r="L53" s="119"/>
      <c r="M53" s="8" t="s">
        <v>103</v>
      </c>
      <c r="N53" s="176">
        <f>N52</f>
        <v>214000</v>
      </c>
      <c r="O53" s="177"/>
      <c r="P53" s="177"/>
      <c r="Q53" s="177"/>
      <c r="R53" s="177"/>
      <c r="S53" s="177"/>
      <c r="T53" s="179"/>
    </row>
    <row r="59" spans="2:2">
      <c r="B59" s="172"/>
    </row>
    <row r="60" spans="16:16">
      <c r="P60" s="128">
        <f>K42+K43</f>
        <v>4478</v>
      </c>
    </row>
    <row r="65" spans="16:16">
      <c r="P65" s="128">
        <f>I42+I43</f>
        <v>3698</v>
      </c>
    </row>
  </sheetData>
  <mergeCells count="5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1:B51"/>
    <mergeCell ref="C52:E52"/>
    <mergeCell ref="F52:G52"/>
    <mergeCell ref="N52:T52"/>
    <mergeCell ref="C53:E53"/>
    <mergeCell ref="F53:G53"/>
    <mergeCell ref="N53:T53"/>
    <mergeCell ref="A5:A7"/>
    <mergeCell ref="A23:A24"/>
    <mergeCell ref="A25:A26"/>
    <mergeCell ref="A27:A29"/>
    <mergeCell ref="A30:A31"/>
    <mergeCell ref="A32:A34"/>
    <mergeCell ref="A35:A38"/>
    <mergeCell ref="A40:A41"/>
    <mergeCell ref="A42:A44"/>
    <mergeCell ref="B42:B44"/>
    <mergeCell ref="C27:C28"/>
    <mergeCell ref="S5:S7"/>
    <mergeCell ref="T5:T7"/>
    <mergeCell ref="A52:B53"/>
    <mergeCell ref="H52:L5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87"/>
  <sheetViews>
    <sheetView zoomScale="85" zoomScaleNormal="85" topLeftCell="A41" workbookViewId="0">
      <selection activeCell="P46" sqref="P46"/>
    </sheetView>
  </sheetViews>
  <sheetFormatPr defaultColWidth="9" defaultRowHeight="13.5"/>
  <cols>
    <col min="1" max="1" width="3.21666666666667" style="128" customWidth="1"/>
    <col min="2" max="2" width="15.8833333333333" style="130" customWidth="1"/>
    <col min="3" max="3" width="15.5583333333333" style="128" customWidth="1"/>
    <col min="4" max="4" width="15.3333333333333" style="128" customWidth="1"/>
    <col min="5" max="5" width="26.2166666666667" style="131" customWidth="1"/>
    <col min="6" max="6" width="24.6666666666667" style="131" customWidth="1"/>
    <col min="7" max="7" width="14.1083333333333" style="131" customWidth="1"/>
    <col min="8" max="8" width="5.66666666666667" style="128" customWidth="1"/>
    <col min="9" max="9" width="10.3333333333333" style="131" customWidth="1"/>
    <col min="10" max="10" width="10" style="131" customWidth="1"/>
    <col min="11" max="11" width="14.5583333333333" style="128" customWidth="1"/>
    <col min="12" max="12" width="11.2166666666667" style="131" customWidth="1"/>
    <col min="13" max="13" width="12.4416666666667" style="128" customWidth="1"/>
    <col min="14" max="14" width="12.1083333333333" style="128" customWidth="1"/>
    <col min="15" max="15" width="12.8833333333333" style="128" customWidth="1"/>
    <col min="16" max="16" width="42.775" style="128" customWidth="1"/>
    <col min="17" max="17" width="14.775" style="128" customWidth="1"/>
    <col min="18" max="18" width="15.6666666666667" style="128" customWidth="1"/>
    <col min="19" max="19" width="14.8833333333333" style="131" customWidth="1"/>
    <col min="20" max="20" width="15.4416666666667" style="128" customWidth="1"/>
    <col min="21" max="16361" width="9" style="128" customWidth="1"/>
  </cols>
  <sheetData>
    <row r="1" ht="24.9" customHeight="1" spans="1:19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ht="27.9" customHeight="1" spans="1:20">
      <c r="A2" s="8" t="s">
        <v>1</v>
      </c>
      <c r="B2" s="8"/>
      <c r="C2" s="133" t="s">
        <v>2</v>
      </c>
      <c r="D2" s="133"/>
      <c r="E2" s="133"/>
      <c r="F2" s="133"/>
      <c r="G2" s="133"/>
      <c r="H2" s="134" t="s">
        <v>3</v>
      </c>
      <c r="I2" s="134"/>
      <c r="J2" s="133" t="s">
        <v>4</v>
      </c>
      <c r="K2" s="133"/>
      <c r="L2" s="133"/>
      <c r="M2" s="133"/>
      <c r="N2" s="149" t="s">
        <v>5</v>
      </c>
      <c r="O2" s="149"/>
      <c r="P2" s="150">
        <v>10490</v>
      </c>
      <c r="Q2" s="160" t="s">
        <v>6</v>
      </c>
      <c r="R2" s="160"/>
      <c r="S2" s="161"/>
      <c r="T2" s="161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16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16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151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162"/>
    </row>
    <row r="8" ht="22.05" customHeight="1" spans="1:20">
      <c r="A8" s="26">
        <v>1</v>
      </c>
      <c r="B8" s="135">
        <v>43431</v>
      </c>
      <c r="C8" s="136"/>
      <c r="D8" s="137">
        <v>320000</v>
      </c>
      <c r="E8" s="30" t="s">
        <v>51</v>
      </c>
      <c r="F8" s="31" t="s">
        <v>52</v>
      </c>
      <c r="G8" s="138"/>
      <c r="H8" s="33"/>
      <c r="I8" s="138"/>
      <c r="J8" s="30"/>
      <c r="K8" s="152"/>
      <c r="L8" s="138"/>
      <c r="M8" s="63"/>
      <c r="N8" s="153"/>
      <c r="O8" s="65"/>
      <c r="P8" s="66" t="s">
        <v>53</v>
      </c>
      <c r="Q8" s="65"/>
      <c r="R8" s="66">
        <v>100000</v>
      </c>
      <c r="S8" s="138">
        <v>100000</v>
      </c>
      <c r="T8" s="152"/>
    </row>
    <row r="9" ht="22.05" customHeight="1" spans="1:20">
      <c r="A9" s="26">
        <v>2</v>
      </c>
      <c r="B9" s="135">
        <v>43452</v>
      </c>
      <c r="C9" s="136"/>
      <c r="D9" s="137">
        <v>100000</v>
      </c>
      <c r="E9" s="30" t="s">
        <v>51</v>
      </c>
      <c r="F9" s="31" t="s">
        <v>52</v>
      </c>
      <c r="G9" s="139"/>
      <c r="H9" s="33"/>
      <c r="I9" s="138"/>
      <c r="J9" s="30"/>
      <c r="K9" s="152"/>
      <c r="L9" s="136"/>
      <c r="M9" s="63"/>
      <c r="N9" s="138"/>
      <c r="O9" s="63"/>
      <c r="P9" s="66" t="s">
        <v>54</v>
      </c>
      <c r="Q9" s="63">
        <v>2300000</v>
      </c>
      <c r="R9" s="66">
        <v>2300000</v>
      </c>
      <c r="S9" s="138">
        <v>2300000</v>
      </c>
      <c r="T9" s="152"/>
    </row>
    <row r="10" ht="22.05" customHeight="1" spans="1:20">
      <c r="A10" s="26">
        <v>3</v>
      </c>
      <c r="B10" s="140">
        <v>43432</v>
      </c>
      <c r="C10" s="141"/>
      <c r="D10" s="142">
        <v>200000</v>
      </c>
      <c r="E10" s="30" t="s">
        <v>51</v>
      </c>
      <c r="F10" s="31" t="s">
        <v>52</v>
      </c>
      <c r="G10" s="139"/>
      <c r="H10" s="33"/>
      <c r="I10" s="138"/>
      <c r="J10" s="38"/>
      <c r="K10" s="152"/>
      <c r="L10" s="136"/>
      <c r="M10" s="63"/>
      <c r="N10" s="154"/>
      <c r="O10" s="68"/>
      <c r="P10" s="66" t="s">
        <v>55</v>
      </c>
      <c r="Q10" s="63">
        <v>115920</v>
      </c>
      <c r="R10" s="66">
        <v>115920</v>
      </c>
      <c r="S10" s="138">
        <v>115920</v>
      </c>
      <c r="T10" s="152"/>
    </row>
    <row r="11" ht="22.05" customHeight="1" spans="1:20">
      <c r="A11" s="26">
        <v>4</v>
      </c>
      <c r="B11" s="140">
        <v>43432</v>
      </c>
      <c r="C11" s="141"/>
      <c r="D11" s="142">
        <v>100000</v>
      </c>
      <c r="E11" s="30" t="s">
        <v>51</v>
      </c>
      <c r="F11" s="31" t="s">
        <v>52</v>
      </c>
      <c r="G11" s="38"/>
      <c r="H11" s="33"/>
      <c r="I11" s="138"/>
      <c r="J11" s="38"/>
      <c r="K11" s="152"/>
      <c r="L11" s="136"/>
      <c r="M11" s="63"/>
      <c r="N11" s="154"/>
      <c r="O11" s="68"/>
      <c r="P11" s="66" t="s">
        <v>56</v>
      </c>
      <c r="Q11" s="63">
        <v>4500000</v>
      </c>
      <c r="R11" s="66">
        <v>161313</v>
      </c>
      <c r="S11" s="138">
        <v>320000</v>
      </c>
      <c r="T11" s="152"/>
    </row>
    <row r="12" ht="22.05" customHeight="1" spans="1:20">
      <c r="A12" s="26">
        <v>5</v>
      </c>
      <c r="B12" s="140">
        <v>43433</v>
      </c>
      <c r="C12" s="141"/>
      <c r="D12" s="142">
        <v>290000</v>
      </c>
      <c r="E12" s="30" t="s">
        <v>51</v>
      </c>
      <c r="F12" s="31" t="s">
        <v>52</v>
      </c>
      <c r="G12" s="38"/>
      <c r="H12" s="33"/>
      <c r="I12" s="138"/>
      <c r="J12" s="38"/>
      <c r="K12" s="152"/>
      <c r="L12" s="136"/>
      <c r="M12" s="63"/>
      <c r="N12" s="154"/>
      <c r="O12" s="68"/>
      <c r="P12" s="66" t="s">
        <v>56</v>
      </c>
      <c r="Q12" s="63">
        <f>Q11-S11</f>
        <v>4180000</v>
      </c>
      <c r="R12" s="66"/>
      <c r="S12" s="138">
        <v>200000</v>
      </c>
      <c r="T12" s="152"/>
    </row>
    <row r="13" ht="22.05" customHeight="1" spans="1:20">
      <c r="A13" s="26">
        <v>6</v>
      </c>
      <c r="B13" s="140">
        <v>43434</v>
      </c>
      <c r="C13" s="141"/>
      <c r="D13" s="142">
        <v>10000</v>
      </c>
      <c r="E13" s="30" t="s">
        <v>51</v>
      </c>
      <c r="F13" s="31" t="s">
        <v>52</v>
      </c>
      <c r="G13" s="38"/>
      <c r="H13" s="33"/>
      <c r="I13" s="138"/>
      <c r="J13" s="38"/>
      <c r="K13" s="152"/>
      <c r="L13" s="136"/>
      <c r="M13" s="63"/>
      <c r="N13" s="154"/>
      <c r="O13" s="68"/>
      <c r="P13" s="66" t="s">
        <v>57</v>
      </c>
      <c r="Q13" s="63">
        <v>400000</v>
      </c>
      <c r="R13" s="66">
        <v>400000</v>
      </c>
      <c r="S13" s="138">
        <f>100000+290000+10000</f>
        <v>400000</v>
      </c>
      <c r="T13" s="152"/>
    </row>
    <row r="14" ht="22.05" customHeight="1" spans="1:20">
      <c r="A14" s="26">
        <v>7</v>
      </c>
      <c r="B14" s="135">
        <v>43490</v>
      </c>
      <c r="C14" s="136">
        <v>4300000</v>
      </c>
      <c r="D14" s="137"/>
      <c r="E14" s="143" t="s">
        <v>58</v>
      </c>
      <c r="F14" s="31" t="s">
        <v>59</v>
      </c>
      <c r="G14" s="138"/>
      <c r="H14" s="33">
        <v>0.005</v>
      </c>
      <c r="I14" s="138">
        <f>C14*H14</f>
        <v>21500</v>
      </c>
      <c r="J14" s="30" t="s">
        <v>60</v>
      </c>
      <c r="K14" s="152">
        <v>263352</v>
      </c>
      <c r="L14" s="138">
        <v>500</v>
      </c>
      <c r="M14" s="63" t="s">
        <v>61</v>
      </c>
      <c r="N14" s="154"/>
      <c r="O14" s="68"/>
      <c r="P14" s="66" t="s">
        <v>62</v>
      </c>
      <c r="Q14" s="63"/>
      <c r="R14" s="66">
        <v>50292</v>
      </c>
      <c r="S14" s="138"/>
      <c r="T14" s="152"/>
    </row>
    <row r="15" ht="22.05" customHeight="1" spans="1:20">
      <c r="A15" s="26">
        <v>8</v>
      </c>
      <c r="B15" s="140">
        <v>43550</v>
      </c>
      <c r="C15" s="141"/>
      <c r="D15" s="142">
        <v>70639</v>
      </c>
      <c r="E15" s="30" t="s">
        <v>51</v>
      </c>
      <c r="F15" s="31" t="s">
        <v>52</v>
      </c>
      <c r="G15" s="38"/>
      <c r="H15" s="33"/>
      <c r="I15" s="138"/>
      <c r="J15" s="38"/>
      <c r="K15" s="152"/>
      <c r="L15" s="136"/>
      <c r="M15" s="63"/>
      <c r="N15" s="154"/>
      <c r="O15" s="68"/>
      <c r="P15" s="66" t="s">
        <v>63</v>
      </c>
      <c r="Q15" s="63">
        <v>500200</v>
      </c>
      <c r="R15" s="66">
        <v>500200</v>
      </c>
      <c r="S15" s="138">
        <f>382324+73505.6</f>
        <v>455829.6</v>
      </c>
      <c r="T15" s="152"/>
    </row>
    <row r="16" ht="22.05" customHeight="1" spans="1:20">
      <c r="A16" s="26">
        <v>9</v>
      </c>
      <c r="B16" s="135">
        <v>43558</v>
      </c>
      <c r="C16" s="136"/>
      <c r="D16" s="137">
        <v>50633</v>
      </c>
      <c r="E16" s="30" t="s">
        <v>51</v>
      </c>
      <c r="F16" s="31" t="s">
        <v>52</v>
      </c>
      <c r="G16" s="138"/>
      <c r="H16" s="33"/>
      <c r="I16" s="138"/>
      <c r="J16" s="30"/>
      <c r="K16" s="152"/>
      <c r="L16" s="138"/>
      <c r="M16" s="63"/>
      <c r="N16" s="153"/>
      <c r="O16" s="65"/>
      <c r="P16" s="66" t="s">
        <v>64</v>
      </c>
      <c r="Q16" s="63"/>
      <c r="R16" s="66">
        <v>1480</v>
      </c>
      <c r="S16" s="138"/>
      <c r="T16" s="152"/>
    </row>
    <row r="17" ht="22.05" customHeight="1" spans="1:20">
      <c r="A17" s="26">
        <v>10</v>
      </c>
      <c r="B17" s="140">
        <v>43558</v>
      </c>
      <c r="C17" s="141"/>
      <c r="D17" s="142">
        <v>150000</v>
      </c>
      <c r="E17" s="30" t="s">
        <v>51</v>
      </c>
      <c r="F17" s="31" t="s">
        <v>52</v>
      </c>
      <c r="G17" s="139"/>
      <c r="H17" s="33"/>
      <c r="I17" s="138"/>
      <c r="J17" s="30"/>
      <c r="K17" s="152"/>
      <c r="L17" s="136"/>
      <c r="M17" s="63"/>
      <c r="N17" s="138"/>
      <c r="O17" s="63"/>
      <c r="P17" s="66" t="s">
        <v>65</v>
      </c>
      <c r="Q17" s="63">
        <v>9000000</v>
      </c>
      <c r="R17" s="66">
        <f>920280+1164099+357120</f>
        <v>2441499</v>
      </c>
      <c r="S17" s="138">
        <f>1000000+350000+150000+120000+100000+150000+90000+800000+450000</f>
        <v>3210000</v>
      </c>
      <c r="T17" s="152"/>
    </row>
    <row r="18" ht="22.05" customHeight="1" spans="1:20">
      <c r="A18" s="26">
        <v>11</v>
      </c>
      <c r="B18" s="140">
        <v>43572</v>
      </c>
      <c r="C18" s="141"/>
      <c r="D18" s="142">
        <v>90000</v>
      </c>
      <c r="E18" s="30" t="s">
        <v>51</v>
      </c>
      <c r="F18" s="31" t="s">
        <v>52</v>
      </c>
      <c r="G18" s="38"/>
      <c r="H18" s="33"/>
      <c r="I18" s="138"/>
      <c r="J18" s="38"/>
      <c r="K18" s="152"/>
      <c r="L18" s="136"/>
      <c r="M18" s="63"/>
      <c r="N18" s="154"/>
      <c r="O18" s="68"/>
      <c r="P18" s="66" t="s">
        <v>66</v>
      </c>
      <c r="Q18" s="63"/>
      <c r="R18" s="66">
        <v>487</v>
      </c>
      <c r="S18" s="138"/>
      <c r="T18" s="152"/>
    </row>
    <row r="19" ht="22.05" customHeight="1" spans="1:20">
      <c r="A19" s="26">
        <v>12</v>
      </c>
      <c r="B19" s="140">
        <v>43612</v>
      </c>
      <c r="C19" s="141">
        <v>1660000</v>
      </c>
      <c r="D19" s="142"/>
      <c r="E19" s="143" t="s">
        <v>58</v>
      </c>
      <c r="F19" s="31" t="s">
        <v>59</v>
      </c>
      <c r="G19" s="139"/>
      <c r="H19" s="33">
        <v>0.005</v>
      </c>
      <c r="I19" s="138">
        <f>C19*H19</f>
        <v>8300</v>
      </c>
      <c r="J19" s="30" t="s">
        <v>60</v>
      </c>
      <c r="K19" s="152">
        <v>10052</v>
      </c>
      <c r="L19" s="136"/>
      <c r="M19" s="63"/>
      <c r="N19" s="138">
        <v>59324</v>
      </c>
      <c r="O19" s="63" t="s">
        <v>67</v>
      </c>
      <c r="P19" s="66" t="s">
        <v>68</v>
      </c>
      <c r="Q19" s="63"/>
      <c r="R19" s="66">
        <v>1919.98</v>
      </c>
      <c r="S19" s="138"/>
      <c r="T19" s="152"/>
    </row>
    <row r="20" ht="22.05" customHeight="1" spans="1:20">
      <c r="A20" s="26">
        <v>13</v>
      </c>
      <c r="B20" s="140">
        <v>43614</v>
      </c>
      <c r="C20" s="141"/>
      <c r="D20" s="142">
        <v>-400000</v>
      </c>
      <c r="E20" s="143" t="s">
        <v>69</v>
      </c>
      <c r="F20" s="31" t="s">
        <v>70</v>
      </c>
      <c r="G20" s="139"/>
      <c r="H20" s="33"/>
      <c r="I20" s="138"/>
      <c r="J20" s="30"/>
      <c r="K20" s="152"/>
      <c r="L20" s="136"/>
      <c r="M20" s="63"/>
      <c r="N20" s="138"/>
      <c r="O20" s="63"/>
      <c r="P20" s="66" t="s">
        <v>71</v>
      </c>
      <c r="Q20" s="63"/>
      <c r="R20" s="66">
        <v>401</v>
      </c>
      <c r="S20" s="138"/>
      <c r="T20" s="152"/>
    </row>
    <row r="21" ht="22.05" customHeight="1" spans="1:20">
      <c r="A21" s="26">
        <v>14</v>
      </c>
      <c r="B21" s="140">
        <v>43628</v>
      </c>
      <c r="C21" s="141"/>
      <c r="D21" s="142">
        <v>14181.6</v>
      </c>
      <c r="E21" s="143" t="s">
        <v>58</v>
      </c>
      <c r="F21" s="31" t="s">
        <v>59</v>
      </c>
      <c r="G21" s="139"/>
      <c r="H21" s="33"/>
      <c r="I21" s="138"/>
      <c r="J21" s="30"/>
      <c r="K21" s="152"/>
      <c r="L21" s="136"/>
      <c r="M21" s="63"/>
      <c r="N21" s="138">
        <v>-59324</v>
      </c>
      <c r="O21" s="63" t="s">
        <v>72</v>
      </c>
      <c r="P21" s="66" t="s">
        <v>73</v>
      </c>
      <c r="Q21" s="63"/>
      <c r="R21" s="66">
        <v>16400</v>
      </c>
      <c r="S21" s="138"/>
      <c r="T21" s="152"/>
    </row>
    <row r="22" ht="33" customHeight="1" spans="1:20">
      <c r="A22" s="26">
        <v>15</v>
      </c>
      <c r="B22" s="140">
        <v>43678</v>
      </c>
      <c r="C22" s="141"/>
      <c r="D22" s="142">
        <v>450000</v>
      </c>
      <c r="E22" s="30" t="s">
        <v>51</v>
      </c>
      <c r="F22" s="31" t="s">
        <v>52</v>
      </c>
      <c r="G22" s="34" t="s">
        <v>74</v>
      </c>
      <c r="H22" s="33"/>
      <c r="I22" s="138"/>
      <c r="J22" s="38"/>
      <c r="K22" s="152"/>
      <c r="L22" s="136"/>
      <c r="M22" s="63"/>
      <c r="N22" s="154"/>
      <c r="O22" s="68"/>
      <c r="P22" s="66"/>
      <c r="Q22" s="63"/>
      <c r="R22" s="66"/>
      <c r="S22" s="138"/>
      <c r="T22" s="152"/>
    </row>
    <row r="23" ht="22.05" customHeight="1" spans="1:20">
      <c r="A23" s="39">
        <v>16</v>
      </c>
      <c r="B23" s="140">
        <v>43727</v>
      </c>
      <c r="C23" s="141"/>
      <c r="D23" s="142">
        <v>60000</v>
      </c>
      <c r="E23" s="30" t="s">
        <v>51</v>
      </c>
      <c r="F23" s="31" t="s">
        <v>52</v>
      </c>
      <c r="G23" s="139"/>
      <c r="H23" s="33"/>
      <c r="I23" s="138"/>
      <c r="J23" s="38"/>
      <c r="K23" s="152"/>
      <c r="L23" s="136"/>
      <c r="M23" s="63"/>
      <c r="N23" s="154"/>
      <c r="O23" s="68"/>
      <c r="P23" s="66"/>
      <c r="Q23" s="63"/>
      <c r="R23" s="66"/>
      <c r="S23" s="138"/>
      <c r="T23" s="152"/>
    </row>
    <row r="24" ht="31.05" customHeight="1" spans="1:20">
      <c r="A24" s="40"/>
      <c r="B24" s="140">
        <v>43727</v>
      </c>
      <c r="C24" s="141"/>
      <c r="D24" s="142"/>
      <c r="E24" s="30" t="s">
        <v>75</v>
      </c>
      <c r="F24" s="31" t="s">
        <v>76</v>
      </c>
      <c r="G24" s="38" t="s">
        <v>77</v>
      </c>
      <c r="H24" s="33"/>
      <c r="I24" s="138"/>
      <c r="J24" s="38"/>
      <c r="K24" s="152"/>
      <c r="L24" s="136"/>
      <c r="M24" s="63"/>
      <c r="N24" s="154"/>
      <c r="O24" s="68"/>
      <c r="P24" s="66" t="s">
        <v>65</v>
      </c>
      <c r="Q24" s="84">
        <f>Q17-S17</f>
        <v>5790000</v>
      </c>
      <c r="R24" s="66"/>
      <c r="S24" s="138">
        <v>60000</v>
      </c>
      <c r="T24" s="152"/>
    </row>
    <row r="25" ht="22.05" customHeight="1" spans="1:20">
      <c r="A25" s="39">
        <v>17</v>
      </c>
      <c r="B25" s="140">
        <v>43755</v>
      </c>
      <c r="C25" s="141">
        <v>824000</v>
      </c>
      <c r="D25" s="142"/>
      <c r="E25" s="143" t="s">
        <v>58</v>
      </c>
      <c r="F25" s="31" t="s">
        <v>59</v>
      </c>
      <c r="G25" s="38"/>
      <c r="H25" s="33">
        <v>0.005</v>
      </c>
      <c r="I25" s="138">
        <f>C25*H25</f>
        <v>4120</v>
      </c>
      <c r="J25" s="38" t="s">
        <v>60</v>
      </c>
      <c r="K25" s="152">
        <f>5670+567</f>
        <v>6237</v>
      </c>
      <c r="L25" s="136"/>
      <c r="M25" s="63"/>
      <c r="N25" s="154"/>
      <c r="O25" s="68"/>
      <c r="P25" s="66"/>
      <c r="Q25" s="63"/>
      <c r="R25" s="66"/>
      <c r="S25" s="138"/>
      <c r="T25" s="152"/>
    </row>
    <row r="26" ht="31.95" customHeight="1" spans="1:20">
      <c r="A26" s="40"/>
      <c r="B26" s="144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138"/>
      <c r="J26" s="138"/>
      <c r="K26" s="136"/>
      <c r="L26" s="136"/>
      <c r="M26" s="63"/>
      <c r="N26" s="138"/>
      <c r="O26" s="63"/>
      <c r="P26" s="66" t="s">
        <v>65</v>
      </c>
      <c r="Q26" s="84">
        <f>Q24-S24</f>
        <v>5730000</v>
      </c>
      <c r="R26" s="66"/>
      <c r="S26" s="138">
        <v>813643</v>
      </c>
      <c r="T26" s="152"/>
    </row>
    <row r="27" ht="21" customHeight="1" spans="1:20">
      <c r="A27" s="44">
        <v>18</v>
      </c>
      <c r="B27" s="144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138">
        <f>C27*H27</f>
        <v>1030</v>
      </c>
      <c r="J27" s="138"/>
      <c r="K27" s="136"/>
      <c r="L27" s="136"/>
      <c r="M27" s="63"/>
      <c r="N27" s="138"/>
      <c r="O27" s="63"/>
      <c r="P27" s="66"/>
      <c r="Q27" s="84"/>
      <c r="R27" s="66"/>
      <c r="S27" s="138"/>
      <c r="T27" s="152"/>
    </row>
    <row r="28" ht="21" customHeight="1" spans="1:20">
      <c r="A28" s="44"/>
      <c r="B28" s="144">
        <v>43766</v>
      </c>
      <c r="C28" s="46"/>
      <c r="D28" s="42"/>
      <c r="E28" s="143" t="s">
        <v>58</v>
      </c>
      <c r="F28" s="31" t="s">
        <v>59</v>
      </c>
      <c r="G28" s="38"/>
      <c r="H28" s="43"/>
      <c r="I28" s="138"/>
      <c r="J28" s="138"/>
      <c r="K28" s="136"/>
      <c r="L28" s="136"/>
      <c r="M28" s="63"/>
      <c r="N28" s="138"/>
      <c r="O28" s="63"/>
      <c r="P28" s="66"/>
      <c r="Q28" s="84"/>
      <c r="R28" s="66"/>
      <c r="S28" s="138"/>
      <c r="T28" s="152"/>
    </row>
    <row r="29" ht="21" customHeight="1" spans="1:20">
      <c r="A29" s="40"/>
      <c r="B29" s="144">
        <v>43766</v>
      </c>
      <c r="C29" s="42"/>
      <c r="D29" s="42"/>
      <c r="E29" s="30" t="s">
        <v>75</v>
      </c>
      <c r="F29" s="31" t="s">
        <v>76</v>
      </c>
      <c r="G29" s="139"/>
      <c r="H29" s="43"/>
      <c r="I29" s="138"/>
      <c r="J29" s="138"/>
      <c r="K29" s="136"/>
      <c r="L29" s="136"/>
      <c r="M29" s="63"/>
      <c r="N29" s="138"/>
      <c r="O29" s="63"/>
      <c r="P29" s="155" t="s">
        <v>65</v>
      </c>
      <c r="Q29" s="84">
        <f>Q26-S26</f>
        <v>4916357</v>
      </c>
      <c r="R29" s="85"/>
      <c r="S29" s="163">
        <v>204970</v>
      </c>
      <c r="T29" s="152"/>
    </row>
    <row r="30" ht="21" customHeight="1" spans="1:20">
      <c r="A30" s="44">
        <v>17</v>
      </c>
      <c r="B30" s="144">
        <v>43818</v>
      </c>
      <c r="C30" s="42"/>
      <c r="D30" s="42">
        <v>100100</v>
      </c>
      <c r="E30" s="30" t="s">
        <v>80</v>
      </c>
      <c r="F30" s="31" t="s">
        <v>81</v>
      </c>
      <c r="G30" s="139"/>
      <c r="H30" s="43"/>
      <c r="I30" s="138"/>
      <c r="J30" s="138"/>
      <c r="K30" s="136"/>
      <c r="L30" s="136"/>
      <c r="M30" s="63"/>
      <c r="N30" s="138"/>
      <c r="O30" s="63"/>
      <c r="P30" s="155"/>
      <c r="Q30" s="84"/>
      <c r="R30" s="85"/>
      <c r="S30" s="163"/>
      <c r="T30" s="152"/>
    </row>
    <row r="31" ht="21" customHeight="1" spans="1:20">
      <c r="A31" s="40"/>
      <c r="B31" s="144">
        <v>43819</v>
      </c>
      <c r="C31" s="42"/>
      <c r="D31" s="42"/>
      <c r="E31" s="30" t="s">
        <v>82</v>
      </c>
      <c r="F31" s="31" t="s">
        <v>83</v>
      </c>
      <c r="G31" s="139"/>
      <c r="H31" s="43"/>
      <c r="I31" s="138"/>
      <c r="J31" s="138"/>
      <c r="K31" s="136"/>
      <c r="L31" s="136">
        <v>100</v>
      </c>
      <c r="M31" s="63" t="s">
        <v>84</v>
      </c>
      <c r="N31" s="138"/>
      <c r="O31" s="63"/>
      <c r="P31" s="155" t="s">
        <v>85</v>
      </c>
      <c r="Q31" s="84">
        <v>3001490</v>
      </c>
      <c r="R31" s="85"/>
      <c r="S31" s="163">
        <v>100000</v>
      </c>
      <c r="T31" s="152"/>
    </row>
    <row r="32" ht="21" customHeight="1" spans="1:20">
      <c r="A32" s="39">
        <v>18</v>
      </c>
      <c r="B32" s="144">
        <v>43825</v>
      </c>
      <c r="C32" s="42"/>
      <c r="D32" s="42">
        <v>93436</v>
      </c>
      <c r="E32" s="30" t="s">
        <v>80</v>
      </c>
      <c r="F32" s="31" t="s">
        <v>81</v>
      </c>
      <c r="G32" s="139"/>
      <c r="H32" s="43"/>
      <c r="I32" s="138"/>
      <c r="J32" s="138"/>
      <c r="K32" s="136"/>
      <c r="L32" s="136"/>
      <c r="M32" s="63"/>
      <c r="N32" s="138"/>
      <c r="O32" s="63"/>
      <c r="P32" s="155"/>
      <c r="Q32" s="66"/>
      <c r="R32" s="85"/>
      <c r="S32" s="163"/>
      <c r="T32" s="152"/>
    </row>
    <row r="33" ht="21" customHeight="1" spans="1:20">
      <c r="A33" s="44"/>
      <c r="B33" s="144">
        <v>43825</v>
      </c>
      <c r="C33" s="42"/>
      <c r="D33" s="42">
        <v>100</v>
      </c>
      <c r="E33" s="30" t="s">
        <v>86</v>
      </c>
      <c r="F33" s="31" t="s">
        <v>87</v>
      </c>
      <c r="G33" s="139"/>
      <c r="H33" s="43"/>
      <c r="I33" s="138"/>
      <c r="J33" s="138"/>
      <c r="K33" s="136"/>
      <c r="L33" s="136"/>
      <c r="M33" s="63"/>
      <c r="N33" s="138"/>
      <c r="O33" s="63"/>
      <c r="P33" s="155"/>
      <c r="Q33" s="66"/>
      <c r="R33" s="85"/>
      <c r="S33" s="163"/>
      <c r="T33" s="152"/>
    </row>
    <row r="34" ht="21" customHeight="1" spans="1:20">
      <c r="A34" s="40"/>
      <c r="B34" s="144">
        <v>43825</v>
      </c>
      <c r="C34" s="42"/>
      <c r="D34" s="42"/>
      <c r="E34" s="30" t="s">
        <v>82</v>
      </c>
      <c r="F34" s="31" t="s">
        <v>83</v>
      </c>
      <c r="G34" s="139"/>
      <c r="H34" s="43"/>
      <c r="I34" s="138"/>
      <c r="J34" s="138"/>
      <c r="K34" s="136"/>
      <c r="L34" s="136">
        <v>100</v>
      </c>
      <c r="M34" s="63" t="s">
        <v>84</v>
      </c>
      <c r="N34" s="138"/>
      <c r="O34" s="63"/>
      <c r="P34" s="155" t="s">
        <v>85</v>
      </c>
      <c r="Q34" s="84">
        <f>Q31-S34</f>
        <v>2908054</v>
      </c>
      <c r="R34" s="85"/>
      <c r="S34" s="163">
        <v>93436</v>
      </c>
      <c r="T34" s="152"/>
    </row>
    <row r="35" ht="21" customHeight="1" spans="1:20">
      <c r="A35" s="39">
        <v>19</v>
      </c>
      <c r="B35" s="144">
        <v>43851</v>
      </c>
      <c r="C35" s="42">
        <v>1910197</v>
      </c>
      <c r="D35" s="42"/>
      <c r="E35" s="143" t="s">
        <v>58</v>
      </c>
      <c r="F35" s="31" t="s">
        <v>59</v>
      </c>
      <c r="G35" s="139"/>
      <c r="H35" s="33">
        <v>0.005</v>
      </c>
      <c r="I35" s="138">
        <v>9551</v>
      </c>
      <c r="J35" s="138" t="s">
        <v>60</v>
      </c>
      <c r="K35" s="136">
        <f>14330+1315</f>
        <v>15645</v>
      </c>
      <c r="L35" s="136"/>
      <c r="M35" s="63"/>
      <c r="N35" s="138">
        <v>400000</v>
      </c>
      <c r="O35" s="63" t="s">
        <v>67</v>
      </c>
      <c r="P35" s="155"/>
      <c r="Q35" s="66"/>
      <c r="R35" s="85"/>
      <c r="S35" s="163"/>
      <c r="T35" s="152"/>
    </row>
    <row r="36" ht="21" customHeight="1" spans="1:22">
      <c r="A36" s="44"/>
      <c r="B36" s="144">
        <v>43851</v>
      </c>
      <c r="C36" s="42"/>
      <c r="D36" s="42"/>
      <c r="E36" s="30" t="s">
        <v>75</v>
      </c>
      <c r="F36" s="31" t="s">
        <v>76</v>
      </c>
      <c r="G36" s="139"/>
      <c r="H36" s="43"/>
      <c r="I36" s="138"/>
      <c r="J36" s="138"/>
      <c r="K36" s="136"/>
      <c r="L36" s="136">
        <v>100</v>
      </c>
      <c r="M36" s="63" t="s">
        <v>84</v>
      </c>
      <c r="N36" s="138">
        <v>-338000</v>
      </c>
      <c r="O36" s="63" t="s">
        <v>88</v>
      </c>
      <c r="P36" s="155" t="s">
        <v>89</v>
      </c>
      <c r="Q36" s="66"/>
      <c r="R36" s="85"/>
      <c r="S36" s="163">
        <v>131218.7</v>
      </c>
      <c r="T36" s="152"/>
      <c r="V36" s="128">
        <f>S36+S37+S38+S39</f>
        <v>1814701.01</v>
      </c>
    </row>
    <row r="37" ht="21" customHeight="1" spans="1:20">
      <c r="A37" s="44"/>
      <c r="B37" s="144">
        <v>43851</v>
      </c>
      <c r="C37" s="42"/>
      <c r="D37" s="42"/>
      <c r="E37" s="30" t="s">
        <v>90</v>
      </c>
      <c r="F37" s="31" t="s">
        <v>91</v>
      </c>
      <c r="G37" s="139"/>
      <c r="H37" s="43"/>
      <c r="I37" s="138"/>
      <c r="J37" s="138"/>
      <c r="K37" s="136"/>
      <c r="L37" s="136">
        <v>100</v>
      </c>
      <c r="M37" s="63" t="s">
        <v>84</v>
      </c>
      <c r="N37" s="138"/>
      <c r="O37" s="63"/>
      <c r="P37" s="155" t="s">
        <v>92</v>
      </c>
      <c r="Q37" s="66"/>
      <c r="R37" s="85"/>
      <c r="S37" s="163">
        <v>456450</v>
      </c>
      <c r="T37" s="152"/>
    </row>
    <row r="38" ht="21" customHeight="1" spans="1:20">
      <c r="A38" s="40"/>
      <c r="B38" s="144">
        <v>43851</v>
      </c>
      <c r="C38" s="42"/>
      <c r="D38" s="42"/>
      <c r="E38" s="30" t="s">
        <v>93</v>
      </c>
      <c r="F38" s="31" t="s">
        <v>94</v>
      </c>
      <c r="G38" s="139"/>
      <c r="H38" s="43"/>
      <c r="I38" s="138"/>
      <c r="J38" s="138"/>
      <c r="K38" s="136"/>
      <c r="L38" s="136">
        <v>100</v>
      </c>
      <c r="M38" s="63" t="s">
        <v>84</v>
      </c>
      <c r="N38" s="138"/>
      <c r="O38" s="63"/>
      <c r="P38" s="155" t="s">
        <v>95</v>
      </c>
      <c r="Q38" s="66"/>
      <c r="R38" s="85"/>
      <c r="S38" s="163">
        <v>897032.31</v>
      </c>
      <c r="T38" s="152"/>
    </row>
    <row r="39" ht="21" customHeight="1" spans="1:20">
      <c r="A39" s="40">
        <v>20</v>
      </c>
      <c r="B39" s="144">
        <v>43899</v>
      </c>
      <c r="C39" s="42"/>
      <c r="D39" s="42"/>
      <c r="E39" s="30" t="s">
        <v>93</v>
      </c>
      <c r="F39" s="31" t="s">
        <v>94</v>
      </c>
      <c r="G39" s="139"/>
      <c r="H39" s="43"/>
      <c r="I39" s="138"/>
      <c r="J39" s="138"/>
      <c r="K39" s="136"/>
      <c r="L39" s="136">
        <v>100</v>
      </c>
      <c r="M39" s="63" t="s">
        <v>84</v>
      </c>
      <c r="N39" s="138"/>
      <c r="O39" s="63"/>
      <c r="P39" s="155" t="s">
        <v>95</v>
      </c>
      <c r="Q39" s="66"/>
      <c r="R39" s="85"/>
      <c r="S39" s="163">
        <v>330000</v>
      </c>
      <c r="T39" s="152"/>
    </row>
    <row r="40" s="128" customFormat="1" ht="21" customHeight="1" spans="1:16384">
      <c r="A40" s="44">
        <v>21</v>
      </c>
      <c r="B40" s="144">
        <v>43903</v>
      </c>
      <c r="C40" s="42">
        <v>478000</v>
      </c>
      <c r="D40" s="42"/>
      <c r="E40" s="143" t="s">
        <v>58</v>
      </c>
      <c r="F40" s="31" t="s">
        <v>59</v>
      </c>
      <c r="G40" s="139"/>
      <c r="H40" s="33">
        <v>0.005</v>
      </c>
      <c r="I40" s="138">
        <f t="shared" ref="I40:I45" si="0">C40*H40</f>
        <v>2390</v>
      </c>
      <c r="J40" s="138" t="s">
        <v>60</v>
      </c>
      <c r="K40" s="136"/>
      <c r="L40" s="156"/>
      <c r="M40" s="156"/>
      <c r="N40" s="138"/>
      <c r="O40" s="63"/>
      <c r="P40" s="155"/>
      <c r="Q40" s="66"/>
      <c r="R40" s="85"/>
      <c r="S40" s="156"/>
      <c r="T40" s="152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s="129" customFormat="1" ht="21" customHeight="1" spans="1:16384">
      <c r="A41" s="40"/>
      <c r="B41" s="144">
        <v>43903</v>
      </c>
      <c r="C41" s="47"/>
      <c r="D41" s="47"/>
      <c r="E41" s="30" t="s">
        <v>93</v>
      </c>
      <c r="F41" s="31" t="s">
        <v>94</v>
      </c>
      <c r="G41" s="145"/>
      <c r="H41" s="49"/>
      <c r="I41" s="157"/>
      <c r="J41" s="157"/>
      <c r="K41" s="136">
        <v>23853.21</v>
      </c>
      <c r="L41" s="136">
        <v>100</v>
      </c>
      <c r="M41" s="63" t="s">
        <v>84</v>
      </c>
      <c r="N41" s="138">
        <v>-62000</v>
      </c>
      <c r="O41" s="63" t="s">
        <v>88</v>
      </c>
      <c r="P41" s="155" t="s">
        <v>95</v>
      </c>
      <c r="Q41" s="87"/>
      <c r="R41" s="88"/>
      <c r="S41" s="163">
        <v>478000</v>
      </c>
      <c r="T41" s="164"/>
      <c r="XEO41" s="165"/>
      <c r="XEP41" s="165"/>
      <c r="XEQ41" s="165"/>
      <c r="XER41" s="165"/>
      <c r="XES41" s="165"/>
      <c r="XET41" s="165"/>
      <c r="XEU41" s="165"/>
      <c r="XEV41" s="165"/>
      <c r="XEW41" s="165"/>
      <c r="XEX41" s="165"/>
      <c r="XEY41" s="165"/>
      <c r="XEZ41" s="165"/>
      <c r="XFA41" s="165"/>
      <c r="XFB41" s="165"/>
      <c r="XFC41" s="165"/>
      <c r="XFD41" s="165"/>
    </row>
    <row r="42" s="128" customFormat="1" ht="31.05" customHeight="1" spans="1:16384">
      <c r="A42" s="44">
        <v>22</v>
      </c>
      <c r="B42" s="135">
        <v>43983</v>
      </c>
      <c r="C42" s="42">
        <v>148000</v>
      </c>
      <c r="D42" s="42">
        <v>-200</v>
      </c>
      <c r="E42" s="30" t="s">
        <v>109</v>
      </c>
      <c r="F42" s="31" t="s">
        <v>110</v>
      </c>
      <c r="G42" s="139"/>
      <c r="H42" s="50">
        <v>0.005</v>
      </c>
      <c r="I42" s="138">
        <f t="shared" si="0"/>
        <v>740</v>
      </c>
      <c r="J42" s="138" t="s">
        <v>60</v>
      </c>
      <c r="K42" s="136">
        <v>4071</v>
      </c>
      <c r="L42" s="136">
        <v>-200</v>
      </c>
      <c r="M42" s="63" t="s">
        <v>84</v>
      </c>
      <c r="N42" s="138"/>
      <c r="O42" s="63"/>
      <c r="P42" s="155"/>
      <c r="Q42" s="66"/>
      <c r="R42" s="85"/>
      <c r="S42" s="163"/>
      <c r="T42" s="152"/>
      <c r="XEO42" s="156"/>
      <c r="XEP42" s="156"/>
      <c r="XEQ42" s="156"/>
      <c r="XER42" s="156"/>
      <c r="XES42" s="156"/>
      <c r="XET42" s="156"/>
      <c r="XEU42" s="156"/>
      <c r="XEV42" s="156"/>
      <c r="XEW42" s="156"/>
      <c r="XEX42" s="156"/>
      <c r="XEY42" s="156"/>
      <c r="XEZ42" s="156"/>
      <c r="XFA42" s="156"/>
      <c r="XFB42" s="156"/>
      <c r="XFC42" s="156"/>
      <c r="XFD42" s="156"/>
    </row>
    <row r="43" s="128" customFormat="1" ht="31.05" customHeight="1" spans="1:16384">
      <c r="A43" s="44"/>
      <c r="B43" s="146"/>
      <c r="C43" s="42">
        <v>591462</v>
      </c>
      <c r="D43" s="42"/>
      <c r="E43" s="143" t="s">
        <v>58</v>
      </c>
      <c r="F43" s="31" t="s">
        <v>59</v>
      </c>
      <c r="G43" s="139"/>
      <c r="H43" s="33">
        <v>0.005</v>
      </c>
      <c r="I43" s="138">
        <v>2958</v>
      </c>
      <c r="J43" s="138" t="s">
        <v>60</v>
      </c>
      <c r="K43" s="136">
        <v>407</v>
      </c>
      <c r="L43" s="158"/>
      <c r="M43" s="158"/>
      <c r="N43" s="138"/>
      <c r="O43" s="63"/>
      <c r="P43" s="155"/>
      <c r="Q43" s="66"/>
      <c r="R43" s="85"/>
      <c r="S43" s="163"/>
      <c r="T43" s="152"/>
      <c r="XEO43" s="156"/>
      <c r="XEP43" s="156"/>
      <c r="XEQ43" s="156"/>
      <c r="XER43" s="156"/>
      <c r="XES43" s="156"/>
      <c r="XET43" s="156"/>
      <c r="XEU43" s="156"/>
      <c r="XEV43" s="156"/>
      <c r="XEW43" s="156"/>
      <c r="XEX43" s="156"/>
      <c r="XEY43" s="156"/>
      <c r="XEZ43" s="156"/>
      <c r="XFA43" s="156"/>
      <c r="XFB43" s="156"/>
      <c r="XFC43" s="156"/>
      <c r="XFD43" s="156"/>
    </row>
    <row r="44" s="128" customFormat="1" ht="31.05" customHeight="1" spans="1:16384">
      <c r="A44" s="40"/>
      <c r="B44" s="147"/>
      <c r="C44" s="42"/>
      <c r="D44" s="42"/>
      <c r="E44" s="30" t="s">
        <v>111</v>
      </c>
      <c r="F44" s="31" t="s">
        <v>112</v>
      </c>
      <c r="G44" s="139"/>
      <c r="H44" s="33"/>
      <c r="I44" s="138"/>
      <c r="J44" s="138"/>
      <c r="K44" s="136"/>
      <c r="L44" s="136">
        <v>100</v>
      </c>
      <c r="M44" s="63" t="s">
        <v>84</v>
      </c>
      <c r="N44" s="138"/>
      <c r="O44" s="63"/>
      <c r="P44" s="155" t="s">
        <v>113</v>
      </c>
      <c r="Q44" s="66"/>
      <c r="R44" s="85"/>
      <c r="S44" s="163">
        <v>774000</v>
      </c>
      <c r="T44" s="152"/>
      <c r="XEO44" s="156"/>
      <c r="XEP44" s="156"/>
      <c r="XEQ44" s="156"/>
      <c r="XER44" s="156"/>
      <c r="XES44" s="156"/>
      <c r="XET44" s="156"/>
      <c r="XEU44" s="156"/>
      <c r="XEV44" s="156"/>
      <c r="XEW44" s="156"/>
      <c r="XEX44" s="156"/>
      <c r="XEY44" s="156"/>
      <c r="XEZ44" s="156"/>
      <c r="XFA44" s="156"/>
      <c r="XFB44" s="156"/>
      <c r="XFC44" s="156"/>
      <c r="XFD44" s="156"/>
    </row>
    <row r="45" s="128" customFormat="1" ht="31.05" customHeight="1" spans="1:16384">
      <c r="A45" s="40">
        <v>23</v>
      </c>
      <c r="B45" s="147">
        <v>44119</v>
      </c>
      <c r="C45" s="42">
        <v>865544.8</v>
      </c>
      <c r="D45" s="42"/>
      <c r="E45" s="30" t="s">
        <v>114</v>
      </c>
      <c r="F45" s="31" t="s">
        <v>115</v>
      </c>
      <c r="G45" s="139"/>
      <c r="H45" s="33">
        <v>0.005</v>
      </c>
      <c r="I45" s="138">
        <f t="shared" si="0"/>
        <v>4327.724</v>
      </c>
      <c r="J45" s="138" t="s">
        <v>60</v>
      </c>
      <c r="K45" s="136">
        <v>7088</v>
      </c>
      <c r="L45" s="136"/>
      <c r="M45" s="63"/>
      <c r="N45" s="138"/>
      <c r="O45" s="63"/>
      <c r="P45" s="155"/>
      <c r="Q45" s="66"/>
      <c r="R45" s="85"/>
      <c r="S45" s="163"/>
      <c r="T45" s="152"/>
      <c r="XEO45" s="156"/>
      <c r="XEP45" s="156"/>
      <c r="XEQ45" s="156"/>
      <c r="XER45" s="156"/>
      <c r="XES45" s="156"/>
      <c r="XET45" s="156"/>
      <c r="XEU45" s="156"/>
      <c r="XEV45" s="156"/>
      <c r="XEW45" s="156"/>
      <c r="XEX45" s="156"/>
      <c r="XEY45" s="156"/>
      <c r="XEZ45" s="156"/>
      <c r="XFA45" s="156"/>
      <c r="XFB45" s="156"/>
      <c r="XFC45" s="156"/>
      <c r="XFD45" s="156"/>
    </row>
    <row r="46" s="128" customFormat="1" ht="31.05" customHeight="1" spans="1:16384">
      <c r="A46" s="40"/>
      <c r="B46" s="147"/>
      <c r="C46" s="42"/>
      <c r="D46" s="42"/>
      <c r="E46" s="30" t="s">
        <v>93</v>
      </c>
      <c r="F46" s="31" t="s">
        <v>94</v>
      </c>
      <c r="G46" s="139"/>
      <c r="H46" s="43"/>
      <c r="I46" s="138"/>
      <c r="J46" s="138"/>
      <c r="K46" s="136"/>
      <c r="L46" s="136">
        <v>100</v>
      </c>
      <c r="M46" s="63" t="s">
        <v>84</v>
      </c>
      <c r="N46" s="138"/>
      <c r="O46" s="63"/>
      <c r="P46" s="155" t="s">
        <v>95</v>
      </c>
      <c r="Q46" s="66"/>
      <c r="R46" s="85"/>
      <c r="S46" s="163">
        <v>600000</v>
      </c>
      <c r="T46" s="152"/>
      <c r="XEO46" s="156"/>
      <c r="XEP46" s="156"/>
      <c r="XEQ46" s="156"/>
      <c r="XER46" s="156"/>
      <c r="XES46" s="156"/>
      <c r="XET46" s="156"/>
      <c r="XEU46" s="156"/>
      <c r="XEV46" s="156"/>
      <c r="XEW46" s="156"/>
      <c r="XEX46" s="156"/>
      <c r="XEY46" s="156"/>
      <c r="XEZ46" s="156"/>
      <c r="XFA46" s="156"/>
      <c r="XFB46" s="156"/>
      <c r="XFC46" s="156"/>
      <c r="XFD46" s="156"/>
    </row>
    <row r="47" s="128" customFormat="1" ht="31.05" customHeight="1" spans="1:16384">
      <c r="A47" s="40"/>
      <c r="B47" s="147"/>
      <c r="C47" s="42"/>
      <c r="D47" s="42"/>
      <c r="E47" s="30" t="s">
        <v>106</v>
      </c>
      <c r="F47" s="31" t="s">
        <v>107</v>
      </c>
      <c r="G47" s="139"/>
      <c r="H47" s="33"/>
      <c r="I47" s="138"/>
      <c r="J47" s="138"/>
      <c r="K47" s="136"/>
      <c r="L47" s="136">
        <v>100</v>
      </c>
      <c r="M47" s="63" t="s">
        <v>84</v>
      </c>
      <c r="N47" s="138"/>
      <c r="O47" s="63"/>
      <c r="P47" s="155" t="s">
        <v>108</v>
      </c>
      <c r="Q47" s="66"/>
      <c r="R47" s="85"/>
      <c r="S47" s="163">
        <v>254000</v>
      </c>
      <c r="T47" s="152"/>
      <c r="XEO47" s="156"/>
      <c r="XEP47" s="156"/>
      <c r="XEQ47" s="156"/>
      <c r="XER47" s="156"/>
      <c r="XES47" s="156"/>
      <c r="XET47" s="156"/>
      <c r="XEU47" s="156"/>
      <c r="XEV47" s="156"/>
      <c r="XEW47" s="156"/>
      <c r="XEX47" s="156"/>
      <c r="XEY47" s="156"/>
      <c r="XEZ47" s="156"/>
      <c r="XFA47" s="156"/>
      <c r="XFB47" s="156"/>
      <c r="XFC47" s="156"/>
      <c r="XFD47" s="156"/>
    </row>
    <row r="48" s="128" customFormat="1" ht="31.05" customHeight="1" spans="1:16384">
      <c r="A48" s="40">
        <v>24</v>
      </c>
      <c r="B48" s="147">
        <v>44145</v>
      </c>
      <c r="C48" s="42">
        <v>216386.2</v>
      </c>
      <c r="D48" s="42"/>
      <c r="E48" s="30" t="s">
        <v>109</v>
      </c>
      <c r="F48" s="31" t="s">
        <v>110</v>
      </c>
      <c r="G48" s="139"/>
      <c r="H48" s="33">
        <v>0.005</v>
      </c>
      <c r="I48" s="138">
        <f>C48*H48</f>
        <v>1081.931</v>
      </c>
      <c r="J48" s="138" t="s">
        <v>60</v>
      </c>
      <c r="K48" s="136"/>
      <c r="L48" s="159">
        <v>1300</v>
      </c>
      <c r="M48" s="28" t="s">
        <v>116</v>
      </c>
      <c r="N48" s="138"/>
      <c r="O48" s="63"/>
      <c r="P48" s="155"/>
      <c r="Q48" s="66"/>
      <c r="R48" s="85"/>
      <c r="S48" s="163"/>
      <c r="T48" s="152"/>
      <c r="XEO48" s="156"/>
      <c r="XEP48" s="156"/>
      <c r="XEQ48" s="156"/>
      <c r="XER48" s="156"/>
      <c r="XES48" s="156"/>
      <c r="XET48" s="156"/>
      <c r="XEU48" s="156"/>
      <c r="XEV48" s="156"/>
      <c r="XEW48" s="156"/>
      <c r="XEX48" s="156"/>
      <c r="XEY48" s="156"/>
      <c r="XEZ48" s="156"/>
      <c r="XFA48" s="156"/>
      <c r="XFB48" s="156"/>
      <c r="XFC48" s="156"/>
      <c r="XFD48" s="156"/>
    </row>
    <row r="49" s="128" customFormat="1" ht="31.05" customHeight="1" spans="1:16384">
      <c r="A49" s="40"/>
      <c r="B49" s="147"/>
      <c r="C49" s="42"/>
      <c r="D49" s="42"/>
      <c r="E49" s="30" t="s">
        <v>106</v>
      </c>
      <c r="F49" s="31" t="s">
        <v>107</v>
      </c>
      <c r="G49" s="139"/>
      <c r="H49" s="33"/>
      <c r="I49" s="138"/>
      <c r="J49" s="138"/>
      <c r="K49" s="136"/>
      <c r="L49" s="136">
        <v>100</v>
      </c>
      <c r="M49" s="63" t="s">
        <v>84</v>
      </c>
      <c r="N49" s="138"/>
      <c r="O49" s="63"/>
      <c r="P49" s="155" t="s">
        <v>117</v>
      </c>
      <c r="Q49" s="66"/>
      <c r="R49" s="85"/>
      <c r="S49" s="163">
        <v>214000</v>
      </c>
      <c r="T49" s="152"/>
      <c r="XEO49" s="156"/>
      <c r="XEP49" s="156"/>
      <c r="XEQ49" s="156"/>
      <c r="XER49" s="156"/>
      <c r="XES49" s="156"/>
      <c r="XET49" s="156"/>
      <c r="XEU49" s="156"/>
      <c r="XEV49" s="156"/>
      <c r="XEW49" s="156"/>
      <c r="XEX49" s="156"/>
      <c r="XEY49" s="156"/>
      <c r="XEZ49" s="156"/>
      <c r="XFA49" s="156"/>
      <c r="XFB49" s="156"/>
      <c r="XFC49" s="156"/>
      <c r="XFD49" s="156"/>
    </row>
    <row r="50" s="128" customFormat="1" ht="31.05" customHeight="1" spans="1:16384">
      <c r="A50" s="40">
        <v>25</v>
      </c>
      <c r="B50" s="147" t="s">
        <v>118</v>
      </c>
      <c r="C50" s="42">
        <v>651676.8</v>
      </c>
      <c r="D50" s="42"/>
      <c r="E50" s="30" t="s">
        <v>114</v>
      </c>
      <c r="F50" s="31" t="s">
        <v>115</v>
      </c>
      <c r="G50" s="139"/>
      <c r="H50" s="33">
        <v>0.005</v>
      </c>
      <c r="I50" s="138">
        <f>C50*H50</f>
        <v>3258.384</v>
      </c>
      <c r="J50" s="138" t="s">
        <v>60</v>
      </c>
      <c r="K50" s="136">
        <v>5336</v>
      </c>
      <c r="L50" s="136"/>
      <c r="M50" s="63"/>
      <c r="N50" s="138"/>
      <c r="O50" s="63"/>
      <c r="P50" s="155"/>
      <c r="Q50" s="66"/>
      <c r="R50" s="85"/>
      <c r="S50" s="163"/>
      <c r="T50" s="152"/>
      <c r="XEO50" s="156"/>
      <c r="XEP50" s="156"/>
      <c r="XEQ50" s="156"/>
      <c r="XER50" s="156"/>
      <c r="XES50" s="156"/>
      <c r="XET50" s="156"/>
      <c r="XEU50" s="156"/>
      <c r="XEV50" s="156"/>
      <c r="XEW50" s="156"/>
      <c r="XEX50" s="156"/>
      <c r="XEY50" s="156"/>
      <c r="XEZ50" s="156"/>
      <c r="XFA50" s="156"/>
      <c r="XFB50" s="156"/>
      <c r="XFC50" s="156"/>
      <c r="XFD50" s="156"/>
    </row>
    <row r="51" s="128" customFormat="1" ht="31.05" customHeight="1" spans="1:16384">
      <c r="A51" s="40"/>
      <c r="B51" s="147"/>
      <c r="C51" s="42"/>
      <c r="D51" s="42"/>
      <c r="E51" s="30" t="s">
        <v>93</v>
      </c>
      <c r="F51" s="31" t="s">
        <v>94</v>
      </c>
      <c r="G51" s="139"/>
      <c r="H51" s="43"/>
      <c r="I51" s="138"/>
      <c r="J51" s="138"/>
      <c r="K51" s="136"/>
      <c r="L51" s="136">
        <v>100</v>
      </c>
      <c r="M51" s="63" t="s">
        <v>84</v>
      </c>
      <c r="N51" s="138"/>
      <c r="O51" s="63"/>
      <c r="P51" s="155" t="s">
        <v>95</v>
      </c>
      <c r="Q51" s="66"/>
      <c r="R51" s="85"/>
      <c r="S51" s="163">
        <v>600000</v>
      </c>
      <c r="T51" s="152"/>
      <c r="XEO51" s="156"/>
      <c r="XEP51" s="156"/>
      <c r="XEQ51" s="156"/>
      <c r="XER51" s="156"/>
      <c r="XES51" s="156"/>
      <c r="XET51" s="156"/>
      <c r="XEU51" s="156"/>
      <c r="XEV51" s="156"/>
      <c r="XEW51" s="156"/>
      <c r="XEX51" s="156"/>
      <c r="XEY51" s="156"/>
      <c r="XEZ51" s="156"/>
      <c r="XFA51" s="156"/>
      <c r="XFB51" s="156"/>
      <c r="XFC51" s="156"/>
      <c r="XFD51" s="156"/>
    </row>
    <row r="52" s="128" customFormat="1" ht="31.05" customHeight="1" spans="1:16384">
      <c r="A52" s="53">
        <v>26</v>
      </c>
      <c r="B52" s="148">
        <v>43845</v>
      </c>
      <c r="C52" s="47"/>
      <c r="D52" s="47"/>
      <c r="E52" s="30" t="s">
        <v>109</v>
      </c>
      <c r="F52" s="31" t="s">
        <v>110</v>
      </c>
      <c r="G52" s="145"/>
      <c r="H52" s="57"/>
      <c r="I52" s="157"/>
      <c r="J52" s="157"/>
      <c r="K52" s="136"/>
      <c r="L52" s="136"/>
      <c r="M52" s="63"/>
      <c r="N52" s="138"/>
      <c r="O52" s="63"/>
      <c r="P52" s="155"/>
      <c r="Q52" s="66"/>
      <c r="R52" s="85"/>
      <c r="S52" s="163"/>
      <c r="T52" s="152"/>
      <c r="XEO52" s="156"/>
      <c r="XEP52" s="156"/>
      <c r="XEQ52" s="156"/>
      <c r="XER52" s="156"/>
      <c r="XES52" s="156"/>
      <c r="XET52" s="156"/>
      <c r="XEU52" s="156"/>
      <c r="XEV52" s="156"/>
      <c r="XEW52" s="156"/>
      <c r="XEX52" s="156"/>
      <c r="XEY52" s="156"/>
      <c r="XEZ52" s="156"/>
      <c r="XFA52" s="156"/>
      <c r="XFB52" s="156"/>
      <c r="XFC52" s="156"/>
      <c r="XFD52" s="156"/>
    </row>
    <row r="53" s="128" customFormat="1" ht="31.05" customHeight="1" spans="1:16384">
      <c r="A53" s="53"/>
      <c r="B53" s="148"/>
      <c r="C53" s="47"/>
      <c r="D53" s="47"/>
      <c r="E53" s="55"/>
      <c r="F53" s="56"/>
      <c r="G53" s="145"/>
      <c r="H53" s="57"/>
      <c r="I53" s="157"/>
      <c r="J53" s="157"/>
      <c r="K53" s="136"/>
      <c r="L53" s="136"/>
      <c r="M53" s="63"/>
      <c r="N53" s="138"/>
      <c r="O53" s="63"/>
      <c r="P53" s="155"/>
      <c r="Q53" s="66"/>
      <c r="R53" s="85"/>
      <c r="S53" s="163"/>
      <c r="T53" s="152"/>
      <c r="XEO53" s="156"/>
      <c r="XEP53" s="156"/>
      <c r="XEQ53" s="156"/>
      <c r="XER53" s="156"/>
      <c r="XES53" s="156"/>
      <c r="XET53" s="156"/>
      <c r="XEU53" s="156"/>
      <c r="XEV53" s="156"/>
      <c r="XEW53" s="156"/>
      <c r="XEX53" s="156"/>
      <c r="XEY53" s="156"/>
      <c r="XEZ53" s="156"/>
      <c r="XFA53" s="156"/>
      <c r="XFB53" s="156"/>
      <c r="XFC53" s="156"/>
      <c r="XFD53" s="156"/>
    </row>
    <row r="54" s="128" customFormat="1" ht="31.05" hidden="1" customHeight="1" spans="1:16384">
      <c r="A54" s="53"/>
      <c r="B54" s="148"/>
      <c r="C54" s="47"/>
      <c r="D54" s="47"/>
      <c r="E54" s="55"/>
      <c r="F54" s="56"/>
      <c r="G54" s="145"/>
      <c r="H54" s="57"/>
      <c r="I54" s="157"/>
      <c r="J54" s="157"/>
      <c r="K54" s="136"/>
      <c r="L54" s="136"/>
      <c r="M54" s="63"/>
      <c r="N54" s="138"/>
      <c r="O54" s="63"/>
      <c r="P54" s="155"/>
      <c r="Q54" s="66"/>
      <c r="R54" s="85"/>
      <c r="S54" s="163"/>
      <c r="T54" s="152"/>
      <c r="XEO54" s="156"/>
      <c r="XEP54" s="156"/>
      <c r="XEQ54" s="156"/>
      <c r="XER54" s="156"/>
      <c r="XES54" s="156"/>
      <c r="XET54" s="156"/>
      <c r="XEU54" s="156"/>
      <c r="XEV54" s="156"/>
      <c r="XEW54" s="156"/>
      <c r="XEX54" s="156"/>
      <c r="XEY54" s="156"/>
      <c r="XEZ54" s="156"/>
      <c r="XFA54" s="156"/>
      <c r="XFB54" s="156"/>
      <c r="XFC54" s="156"/>
      <c r="XFD54" s="156"/>
    </row>
    <row r="55" s="128" customFormat="1" ht="31.05" hidden="1" customHeight="1" spans="1:16384">
      <c r="A55" s="53"/>
      <c r="B55" s="148"/>
      <c r="C55" s="47"/>
      <c r="D55" s="47"/>
      <c r="E55" s="55"/>
      <c r="F55" s="56"/>
      <c r="G55" s="145"/>
      <c r="H55" s="57"/>
      <c r="I55" s="157"/>
      <c r="J55" s="157"/>
      <c r="K55" s="136"/>
      <c r="L55" s="136"/>
      <c r="M55" s="63"/>
      <c r="N55" s="138"/>
      <c r="O55" s="63"/>
      <c r="P55" s="155"/>
      <c r="Q55" s="66"/>
      <c r="R55" s="85"/>
      <c r="S55" s="163"/>
      <c r="T55" s="152"/>
      <c r="XEO55" s="156"/>
      <c r="XEP55" s="156"/>
      <c r="XEQ55" s="156"/>
      <c r="XER55" s="156"/>
      <c r="XES55" s="156"/>
      <c r="XET55" s="156"/>
      <c r="XEU55" s="156"/>
      <c r="XEV55" s="156"/>
      <c r="XEW55" s="156"/>
      <c r="XEX55" s="156"/>
      <c r="XEY55" s="156"/>
      <c r="XEZ55" s="156"/>
      <c r="XFA55" s="156"/>
      <c r="XFB55" s="156"/>
      <c r="XFC55" s="156"/>
      <c r="XFD55" s="156"/>
    </row>
    <row r="56" s="128" customFormat="1" ht="31.05" hidden="1" customHeight="1" spans="1:16384">
      <c r="A56" s="53"/>
      <c r="B56" s="148"/>
      <c r="C56" s="47"/>
      <c r="D56" s="47"/>
      <c r="E56" s="55"/>
      <c r="F56" s="56"/>
      <c r="G56" s="145"/>
      <c r="H56" s="57"/>
      <c r="I56" s="157"/>
      <c r="J56" s="157"/>
      <c r="K56" s="136"/>
      <c r="L56" s="136"/>
      <c r="M56" s="63"/>
      <c r="N56" s="138"/>
      <c r="O56" s="63"/>
      <c r="P56" s="155"/>
      <c r="Q56" s="66"/>
      <c r="R56" s="85"/>
      <c r="S56" s="163"/>
      <c r="T56" s="152"/>
      <c r="XEO56" s="156"/>
      <c r="XEP56" s="156"/>
      <c r="XEQ56" s="156"/>
      <c r="XER56" s="156"/>
      <c r="XES56" s="156"/>
      <c r="XET56" s="156"/>
      <c r="XEU56" s="156"/>
      <c r="XEV56" s="156"/>
      <c r="XEW56" s="156"/>
      <c r="XEX56" s="156"/>
      <c r="XEY56" s="156"/>
      <c r="XEZ56" s="156"/>
      <c r="XFA56" s="156"/>
      <c r="XFB56" s="156"/>
      <c r="XFC56" s="156"/>
      <c r="XFD56" s="156"/>
    </row>
    <row r="57" s="128" customFormat="1" ht="31.05" hidden="1" customHeight="1" spans="1:16384">
      <c r="A57" s="53"/>
      <c r="B57" s="148"/>
      <c r="C57" s="47"/>
      <c r="D57" s="47"/>
      <c r="E57" s="55"/>
      <c r="F57" s="56"/>
      <c r="G57" s="145"/>
      <c r="H57" s="57"/>
      <c r="I57" s="157"/>
      <c r="J57" s="157"/>
      <c r="K57" s="136"/>
      <c r="L57" s="136"/>
      <c r="M57" s="63"/>
      <c r="N57" s="138"/>
      <c r="O57" s="63"/>
      <c r="P57" s="155"/>
      <c r="Q57" s="66"/>
      <c r="R57" s="85"/>
      <c r="S57" s="163"/>
      <c r="T57" s="152"/>
      <c r="XEO57" s="156"/>
      <c r="XEP57" s="156"/>
      <c r="XEQ57" s="156"/>
      <c r="XER57" s="156"/>
      <c r="XES57" s="156"/>
      <c r="XET57" s="156"/>
      <c r="XEU57" s="156"/>
      <c r="XEV57" s="156"/>
      <c r="XEW57" s="156"/>
      <c r="XEX57" s="156"/>
      <c r="XEY57" s="156"/>
      <c r="XEZ57" s="156"/>
      <c r="XFA57" s="156"/>
      <c r="XFB57" s="156"/>
      <c r="XFC57" s="156"/>
      <c r="XFD57" s="156"/>
    </row>
    <row r="58" s="128" customFormat="1" ht="31.05" hidden="1" customHeight="1" spans="1:16384">
      <c r="A58" s="53"/>
      <c r="B58" s="148"/>
      <c r="C58" s="47"/>
      <c r="D58" s="47"/>
      <c r="E58" s="55"/>
      <c r="F58" s="56"/>
      <c r="G58" s="145"/>
      <c r="H58" s="57"/>
      <c r="I58" s="157"/>
      <c r="J58" s="157"/>
      <c r="K58" s="136"/>
      <c r="L58" s="136"/>
      <c r="M58" s="63"/>
      <c r="N58" s="138"/>
      <c r="O58" s="63"/>
      <c r="P58" s="155"/>
      <c r="Q58" s="66"/>
      <c r="R58" s="85"/>
      <c r="S58" s="163"/>
      <c r="T58" s="152"/>
      <c r="XEO58" s="156"/>
      <c r="XEP58" s="156"/>
      <c r="XEQ58" s="156"/>
      <c r="XER58" s="156"/>
      <c r="XES58" s="156"/>
      <c r="XET58" s="156"/>
      <c r="XEU58" s="156"/>
      <c r="XEV58" s="156"/>
      <c r="XEW58" s="156"/>
      <c r="XEX58" s="156"/>
      <c r="XEY58" s="156"/>
      <c r="XEZ58" s="156"/>
      <c r="XFA58" s="156"/>
      <c r="XFB58" s="156"/>
      <c r="XFC58" s="156"/>
      <c r="XFD58" s="156"/>
    </row>
    <row r="59" s="128" customFormat="1" ht="31.05" hidden="1" customHeight="1" spans="1:16384">
      <c r="A59" s="53"/>
      <c r="B59" s="148"/>
      <c r="C59" s="47"/>
      <c r="D59" s="47"/>
      <c r="E59" s="55"/>
      <c r="F59" s="56"/>
      <c r="G59" s="145"/>
      <c r="H59" s="57"/>
      <c r="I59" s="157"/>
      <c r="J59" s="157"/>
      <c r="K59" s="136"/>
      <c r="L59" s="136"/>
      <c r="M59" s="63"/>
      <c r="N59" s="138"/>
      <c r="O59" s="63"/>
      <c r="P59" s="155"/>
      <c r="Q59" s="66"/>
      <c r="R59" s="85"/>
      <c r="S59" s="163"/>
      <c r="T59" s="152"/>
      <c r="XEO59" s="156"/>
      <c r="XEP59" s="156"/>
      <c r="XEQ59" s="156"/>
      <c r="XER59" s="156"/>
      <c r="XES59" s="156"/>
      <c r="XET59" s="156"/>
      <c r="XEU59" s="156"/>
      <c r="XEV59" s="156"/>
      <c r="XEW59" s="156"/>
      <c r="XEX59" s="156"/>
      <c r="XEY59" s="156"/>
      <c r="XEZ59" s="156"/>
      <c r="XFA59" s="156"/>
      <c r="XFB59" s="156"/>
      <c r="XFC59" s="156"/>
      <c r="XFD59" s="156"/>
    </row>
    <row r="60" s="128" customFormat="1" ht="31.05" hidden="1" customHeight="1" spans="1:16384">
      <c r="A60" s="53"/>
      <c r="B60" s="148"/>
      <c r="C60" s="47"/>
      <c r="D60" s="47"/>
      <c r="E60" s="55"/>
      <c r="F60" s="56"/>
      <c r="G60" s="145"/>
      <c r="H60" s="57"/>
      <c r="I60" s="157"/>
      <c r="J60" s="157"/>
      <c r="K60" s="136"/>
      <c r="L60" s="136"/>
      <c r="M60" s="63"/>
      <c r="N60" s="138"/>
      <c r="O60" s="63"/>
      <c r="P60" s="155"/>
      <c r="Q60" s="66"/>
      <c r="R60" s="85"/>
      <c r="S60" s="163"/>
      <c r="T60" s="152"/>
      <c r="XEO60" s="156"/>
      <c r="XEP60" s="156"/>
      <c r="XEQ60" s="156"/>
      <c r="XER60" s="156"/>
      <c r="XES60" s="156"/>
      <c r="XET60" s="156"/>
      <c r="XEU60" s="156"/>
      <c r="XEV60" s="156"/>
      <c r="XEW60" s="156"/>
      <c r="XEX60" s="156"/>
      <c r="XEY60" s="156"/>
      <c r="XEZ60" s="156"/>
      <c r="XFA60" s="156"/>
      <c r="XFB60" s="156"/>
      <c r="XFC60" s="156"/>
      <c r="XFD60" s="156"/>
    </row>
    <row r="61" s="128" customFormat="1" ht="31.05" hidden="1" customHeight="1" spans="1:16384">
      <c r="A61" s="53"/>
      <c r="B61" s="148"/>
      <c r="C61" s="47"/>
      <c r="D61" s="47"/>
      <c r="E61" s="55"/>
      <c r="F61" s="56"/>
      <c r="G61" s="145"/>
      <c r="H61" s="57"/>
      <c r="I61" s="157"/>
      <c r="J61" s="157"/>
      <c r="K61" s="136"/>
      <c r="L61" s="136"/>
      <c r="M61" s="63"/>
      <c r="N61" s="138"/>
      <c r="O61" s="63"/>
      <c r="P61" s="155"/>
      <c r="Q61" s="66"/>
      <c r="R61" s="85"/>
      <c r="S61" s="163"/>
      <c r="T61" s="152"/>
      <c r="XEO61" s="156"/>
      <c r="XEP61" s="156"/>
      <c r="XEQ61" s="156"/>
      <c r="XER61" s="156"/>
      <c r="XES61" s="156"/>
      <c r="XET61" s="156"/>
      <c r="XEU61" s="156"/>
      <c r="XEV61" s="156"/>
      <c r="XEW61" s="156"/>
      <c r="XEX61" s="156"/>
      <c r="XEY61" s="156"/>
      <c r="XEZ61" s="156"/>
      <c r="XFA61" s="156"/>
      <c r="XFB61" s="156"/>
      <c r="XFC61" s="156"/>
      <c r="XFD61" s="156"/>
    </row>
    <row r="62" s="128" customFormat="1" ht="31.05" hidden="1" customHeight="1" spans="1:16384">
      <c r="A62" s="53"/>
      <c r="B62" s="148"/>
      <c r="C62" s="47"/>
      <c r="D62" s="47"/>
      <c r="E62" s="55"/>
      <c r="F62" s="56"/>
      <c r="G62" s="145"/>
      <c r="H62" s="57"/>
      <c r="I62" s="157"/>
      <c r="J62" s="157"/>
      <c r="K62" s="136"/>
      <c r="L62" s="136"/>
      <c r="M62" s="63"/>
      <c r="N62" s="138"/>
      <c r="O62" s="63"/>
      <c r="P62" s="155"/>
      <c r="Q62" s="66"/>
      <c r="R62" s="85"/>
      <c r="S62" s="163"/>
      <c r="T62" s="152"/>
      <c r="XEO62" s="156"/>
      <c r="XEP62" s="156"/>
      <c r="XEQ62" s="156"/>
      <c r="XER62" s="156"/>
      <c r="XES62" s="156"/>
      <c r="XET62" s="156"/>
      <c r="XEU62" s="156"/>
      <c r="XEV62" s="156"/>
      <c r="XEW62" s="156"/>
      <c r="XEX62" s="156"/>
      <c r="XEY62" s="156"/>
      <c r="XEZ62" s="156"/>
      <c r="XFA62" s="156"/>
      <c r="XFB62" s="156"/>
      <c r="XFC62" s="156"/>
      <c r="XFD62" s="156"/>
    </row>
    <row r="63" s="128" customFormat="1" ht="31.05" hidden="1" customHeight="1" spans="1:16384">
      <c r="A63" s="53"/>
      <c r="B63" s="148"/>
      <c r="C63" s="47"/>
      <c r="D63" s="47"/>
      <c r="E63" s="55"/>
      <c r="F63" s="56"/>
      <c r="G63" s="145"/>
      <c r="H63" s="57"/>
      <c r="I63" s="157"/>
      <c r="J63" s="157"/>
      <c r="K63" s="136"/>
      <c r="L63" s="136"/>
      <c r="M63" s="63"/>
      <c r="N63" s="138"/>
      <c r="O63" s="63"/>
      <c r="P63" s="155"/>
      <c r="Q63" s="66"/>
      <c r="R63" s="85"/>
      <c r="S63" s="163"/>
      <c r="T63" s="152"/>
      <c r="XEO63" s="156"/>
      <c r="XEP63" s="156"/>
      <c r="XEQ63" s="156"/>
      <c r="XER63" s="156"/>
      <c r="XES63" s="156"/>
      <c r="XET63" s="156"/>
      <c r="XEU63" s="156"/>
      <c r="XEV63" s="156"/>
      <c r="XEW63" s="156"/>
      <c r="XEX63" s="156"/>
      <c r="XEY63" s="156"/>
      <c r="XEZ63" s="156"/>
      <c r="XFA63" s="156"/>
      <c r="XFB63" s="156"/>
      <c r="XFC63" s="156"/>
      <c r="XFD63" s="156"/>
    </row>
    <row r="64" s="128" customFormat="1" ht="31.05" hidden="1" customHeight="1" spans="1:16384">
      <c r="A64" s="53"/>
      <c r="B64" s="148"/>
      <c r="C64" s="47"/>
      <c r="D64" s="47"/>
      <c r="E64" s="55"/>
      <c r="F64" s="56"/>
      <c r="G64" s="145"/>
      <c r="H64" s="57"/>
      <c r="I64" s="157"/>
      <c r="J64" s="157"/>
      <c r="K64" s="136"/>
      <c r="L64" s="136"/>
      <c r="M64" s="63"/>
      <c r="N64" s="138"/>
      <c r="O64" s="63"/>
      <c r="P64" s="155"/>
      <c r="Q64" s="66"/>
      <c r="R64" s="85"/>
      <c r="S64" s="163"/>
      <c r="T64" s="152"/>
      <c r="XEO64" s="156"/>
      <c r="XEP64" s="156"/>
      <c r="XEQ64" s="156"/>
      <c r="XER64" s="156"/>
      <c r="XES64" s="156"/>
      <c r="XET64" s="156"/>
      <c r="XEU64" s="156"/>
      <c r="XEV64" s="156"/>
      <c r="XEW64" s="156"/>
      <c r="XEX64" s="156"/>
      <c r="XEY64" s="156"/>
      <c r="XEZ64" s="156"/>
      <c r="XFA64" s="156"/>
      <c r="XFB64" s="156"/>
      <c r="XFC64" s="156"/>
      <c r="XFD64" s="156"/>
    </row>
    <row r="65" s="128" customFormat="1" ht="31.05" hidden="1" customHeight="1" spans="1:16384">
      <c r="A65" s="53"/>
      <c r="B65" s="148"/>
      <c r="C65" s="47"/>
      <c r="D65" s="47"/>
      <c r="E65" s="55"/>
      <c r="F65" s="56"/>
      <c r="G65" s="145"/>
      <c r="H65" s="57"/>
      <c r="I65" s="157"/>
      <c r="J65" s="157"/>
      <c r="K65" s="136"/>
      <c r="L65" s="136"/>
      <c r="M65" s="63"/>
      <c r="N65" s="138"/>
      <c r="O65" s="63"/>
      <c r="P65" s="155"/>
      <c r="Q65" s="66"/>
      <c r="R65" s="85"/>
      <c r="S65" s="163"/>
      <c r="T65" s="152"/>
      <c r="XEO65" s="156"/>
      <c r="XEP65" s="156"/>
      <c r="XEQ65" s="156"/>
      <c r="XER65" s="156"/>
      <c r="XES65" s="156"/>
      <c r="XET65" s="156"/>
      <c r="XEU65" s="156"/>
      <c r="XEV65" s="156"/>
      <c r="XEW65" s="156"/>
      <c r="XEX65" s="156"/>
      <c r="XEY65" s="156"/>
      <c r="XEZ65" s="156"/>
      <c r="XFA65" s="156"/>
      <c r="XFB65" s="156"/>
      <c r="XFC65" s="156"/>
      <c r="XFD65" s="156"/>
    </row>
    <row r="66" s="128" customFormat="1" ht="31.05" hidden="1" customHeight="1" spans="1:16384">
      <c r="A66" s="53"/>
      <c r="B66" s="148"/>
      <c r="C66" s="47"/>
      <c r="D66" s="47"/>
      <c r="E66" s="55"/>
      <c r="F66" s="56"/>
      <c r="G66" s="145"/>
      <c r="H66" s="57"/>
      <c r="I66" s="157"/>
      <c r="J66" s="157"/>
      <c r="K66" s="136"/>
      <c r="L66" s="136"/>
      <c r="M66" s="63"/>
      <c r="N66" s="138"/>
      <c r="O66" s="63"/>
      <c r="P66" s="155"/>
      <c r="Q66" s="66"/>
      <c r="R66" s="85"/>
      <c r="S66" s="163"/>
      <c r="T66" s="152"/>
      <c r="XEO66" s="156"/>
      <c r="XEP66" s="156"/>
      <c r="XEQ66" s="156"/>
      <c r="XER66" s="156"/>
      <c r="XES66" s="156"/>
      <c r="XET66" s="156"/>
      <c r="XEU66" s="156"/>
      <c r="XEV66" s="156"/>
      <c r="XEW66" s="156"/>
      <c r="XEX66" s="156"/>
      <c r="XEY66" s="156"/>
      <c r="XEZ66" s="156"/>
      <c r="XFA66" s="156"/>
      <c r="XFB66" s="156"/>
      <c r="XFC66" s="156"/>
      <c r="XFD66" s="156"/>
    </row>
    <row r="67" s="128" customFormat="1" ht="31.05" hidden="1" customHeight="1" spans="1:16384">
      <c r="A67" s="53"/>
      <c r="B67" s="148"/>
      <c r="C67" s="47"/>
      <c r="D67" s="47"/>
      <c r="E67" s="55"/>
      <c r="F67" s="56"/>
      <c r="G67" s="145"/>
      <c r="H67" s="57"/>
      <c r="I67" s="157"/>
      <c r="J67" s="157"/>
      <c r="K67" s="136"/>
      <c r="L67" s="136"/>
      <c r="M67" s="63"/>
      <c r="N67" s="138"/>
      <c r="O67" s="63"/>
      <c r="P67" s="155"/>
      <c r="Q67" s="66"/>
      <c r="R67" s="85"/>
      <c r="S67" s="163"/>
      <c r="T67" s="152"/>
      <c r="XEO67" s="156"/>
      <c r="XEP67" s="156"/>
      <c r="XEQ67" s="156"/>
      <c r="XER67" s="156"/>
      <c r="XES67" s="156"/>
      <c r="XET67" s="156"/>
      <c r="XEU67" s="156"/>
      <c r="XEV67" s="156"/>
      <c r="XEW67" s="156"/>
      <c r="XEX67" s="156"/>
      <c r="XEY67" s="156"/>
      <c r="XEZ67" s="156"/>
      <c r="XFA67" s="156"/>
      <c r="XFB67" s="156"/>
      <c r="XFC67" s="156"/>
      <c r="XFD67" s="156"/>
    </row>
    <row r="68" s="128" customFormat="1" ht="31.05" hidden="1" customHeight="1" spans="1:16384">
      <c r="A68" s="53"/>
      <c r="B68" s="148"/>
      <c r="C68" s="47"/>
      <c r="D68" s="47"/>
      <c r="E68" s="55"/>
      <c r="F68" s="56"/>
      <c r="G68" s="145"/>
      <c r="H68" s="57"/>
      <c r="I68" s="157"/>
      <c r="J68" s="157"/>
      <c r="K68" s="136"/>
      <c r="L68" s="136"/>
      <c r="M68" s="63"/>
      <c r="N68" s="138"/>
      <c r="O68" s="63"/>
      <c r="P68" s="155"/>
      <c r="Q68" s="66"/>
      <c r="R68" s="85"/>
      <c r="S68" s="163"/>
      <c r="T68" s="152"/>
      <c r="XEO68" s="156"/>
      <c r="XEP68" s="156"/>
      <c r="XEQ68" s="156"/>
      <c r="XER68" s="156"/>
      <c r="XES68" s="156"/>
      <c r="XET68" s="156"/>
      <c r="XEU68" s="156"/>
      <c r="XEV68" s="156"/>
      <c r="XEW68" s="156"/>
      <c r="XEX68" s="156"/>
      <c r="XEY68" s="156"/>
      <c r="XEZ68" s="156"/>
      <c r="XFA68" s="156"/>
      <c r="XFB68" s="156"/>
      <c r="XFC68" s="156"/>
      <c r="XFD68" s="156"/>
    </row>
    <row r="69" s="128" customFormat="1" ht="31.05" hidden="1" customHeight="1" spans="1:16384">
      <c r="A69" s="53"/>
      <c r="B69" s="148"/>
      <c r="C69" s="47"/>
      <c r="D69" s="47"/>
      <c r="E69" s="55"/>
      <c r="F69" s="56"/>
      <c r="G69" s="145"/>
      <c r="H69" s="57"/>
      <c r="I69" s="157"/>
      <c r="J69" s="157"/>
      <c r="K69" s="136"/>
      <c r="L69" s="136"/>
      <c r="M69" s="63"/>
      <c r="N69" s="138"/>
      <c r="O69" s="63"/>
      <c r="P69" s="155"/>
      <c r="Q69" s="66"/>
      <c r="R69" s="85"/>
      <c r="S69" s="163"/>
      <c r="T69" s="152"/>
      <c r="XEO69" s="156"/>
      <c r="XEP69" s="156"/>
      <c r="XEQ69" s="156"/>
      <c r="XER69" s="156"/>
      <c r="XES69" s="156"/>
      <c r="XET69" s="156"/>
      <c r="XEU69" s="156"/>
      <c r="XEV69" s="156"/>
      <c r="XEW69" s="156"/>
      <c r="XEX69" s="156"/>
      <c r="XEY69" s="156"/>
      <c r="XEZ69" s="156"/>
      <c r="XFA69" s="156"/>
      <c r="XFB69" s="156"/>
      <c r="XFC69" s="156"/>
      <c r="XFD69" s="156"/>
    </row>
    <row r="70" s="128" customFormat="1" ht="31.05" hidden="1" customHeight="1" spans="1:16384">
      <c r="A70" s="53"/>
      <c r="B70" s="148"/>
      <c r="C70" s="47"/>
      <c r="D70" s="47"/>
      <c r="E70" s="55"/>
      <c r="F70" s="56"/>
      <c r="G70" s="145"/>
      <c r="H70" s="57"/>
      <c r="I70" s="157"/>
      <c r="J70" s="157"/>
      <c r="K70" s="136"/>
      <c r="L70" s="136"/>
      <c r="M70" s="63"/>
      <c r="N70" s="138"/>
      <c r="O70" s="63"/>
      <c r="P70" s="155"/>
      <c r="Q70" s="66"/>
      <c r="R70" s="85"/>
      <c r="S70" s="163"/>
      <c r="T70" s="152"/>
      <c r="XEO70" s="156"/>
      <c r="XEP70" s="156"/>
      <c r="XEQ70" s="156"/>
      <c r="XER70" s="156"/>
      <c r="XES70" s="156"/>
      <c r="XET70" s="156"/>
      <c r="XEU70" s="156"/>
      <c r="XEV70" s="156"/>
      <c r="XEW70" s="156"/>
      <c r="XEX70" s="156"/>
      <c r="XEY70" s="156"/>
      <c r="XEZ70" s="156"/>
      <c r="XFA70" s="156"/>
      <c r="XFB70" s="156"/>
      <c r="XFC70" s="156"/>
      <c r="XFD70" s="156"/>
    </row>
    <row r="71" s="128" customFormat="1" ht="31.05" customHeight="1" spans="1:16384">
      <c r="A71" s="53"/>
      <c r="B71" s="148"/>
      <c r="C71" s="47"/>
      <c r="D71" s="47"/>
      <c r="E71" s="55"/>
      <c r="F71" s="56"/>
      <c r="G71" s="145"/>
      <c r="H71" s="57"/>
      <c r="I71" s="157"/>
      <c r="J71" s="157"/>
      <c r="K71" s="136"/>
      <c r="L71" s="136"/>
      <c r="M71" s="63"/>
      <c r="N71" s="138"/>
      <c r="O71" s="63"/>
      <c r="P71" s="155"/>
      <c r="Q71" s="66"/>
      <c r="R71" s="85"/>
      <c r="S71" s="163"/>
      <c r="T71" s="152"/>
      <c r="XEO71" s="156"/>
      <c r="XEP71" s="156"/>
      <c r="XEQ71" s="156"/>
      <c r="XER71" s="156"/>
      <c r="XES71" s="156"/>
      <c r="XET71" s="156"/>
      <c r="XEU71" s="156"/>
      <c r="XEV71" s="156"/>
      <c r="XEW71" s="156"/>
      <c r="XEX71" s="156"/>
      <c r="XEY71" s="156"/>
      <c r="XEZ71" s="156"/>
      <c r="XFA71" s="156"/>
      <c r="XFB71" s="156"/>
      <c r="XFC71" s="156"/>
      <c r="XFD71" s="156"/>
    </row>
    <row r="72" ht="31.05" customHeight="1" spans="1:20">
      <c r="A72" s="26"/>
      <c r="B72" s="144"/>
      <c r="C72" s="42"/>
      <c r="D72" s="42"/>
      <c r="E72" s="30"/>
      <c r="F72" s="31"/>
      <c r="G72" s="34"/>
      <c r="H72" s="43"/>
      <c r="I72" s="138"/>
      <c r="J72" s="138"/>
      <c r="K72" s="136"/>
      <c r="L72" s="136"/>
      <c r="M72" s="63"/>
      <c r="N72" s="138"/>
      <c r="O72" s="63"/>
      <c r="P72" s="173"/>
      <c r="Q72" s="66"/>
      <c r="R72" s="85"/>
      <c r="S72" s="163"/>
      <c r="T72" s="152"/>
    </row>
    <row r="73" ht="30" customHeight="1" spans="1:20">
      <c r="A73" s="8" t="s">
        <v>96</v>
      </c>
      <c r="B73" s="8"/>
      <c r="C73" s="166">
        <f>SUM(C8:C72)</f>
        <v>11851266.8</v>
      </c>
      <c r="D73" s="166">
        <f>SUM(D8:D72)</f>
        <v>1698889.6</v>
      </c>
      <c r="E73" s="167"/>
      <c r="F73" s="167"/>
      <c r="G73" s="167"/>
      <c r="H73" s="134" t="s">
        <v>97</v>
      </c>
      <c r="I73" s="174">
        <f>SUM(I8:I72)</f>
        <v>59257.039</v>
      </c>
      <c r="J73" s="167"/>
      <c r="K73" s="175">
        <f>SUM(K8:K72)</f>
        <v>336041.21</v>
      </c>
      <c r="L73" s="175">
        <f>SUM(L8:L72)</f>
        <v>2800</v>
      </c>
      <c r="M73" s="134" t="s">
        <v>97</v>
      </c>
      <c r="N73" s="174">
        <f>SUM(N8:N72)</f>
        <v>0</v>
      </c>
      <c r="O73" s="134" t="s">
        <v>97</v>
      </c>
      <c r="P73" s="134" t="s">
        <v>97</v>
      </c>
      <c r="Q73" s="134"/>
      <c r="R73" s="166">
        <f>SUM(R8:R72)</f>
        <v>6089911.98</v>
      </c>
      <c r="S73" s="175">
        <f>SUM(S8:S72)</f>
        <v>13108499.61</v>
      </c>
      <c r="T73" s="174">
        <f>C73+D73-S73-I73-K73-L73-N73</f>
        <v>43558.541000001</v>
      </c>
    </row>
    <row r="74" ht="30" customHeight="1" spans="1:20">
      <c r="A74" s="8" t="s">
        <v>98</v>
      </c>
      <c r="B74" s="8"/>
      <c r="C74" s="8" t="s">
        <v>99</v>
      </c>
      <c r="D74" s="8"/>
      <c r="E74" s="8"/>
      <c r="F74" s="168">
        <f>N74</f>
        <v>600000</v>
      </c>
      <c r="G74" s="169"/>
      <c r="H74" s="100" t="s">
        <v>100</v>
      </c>
      <c r="I74" s="116"/>
      <c r="J74" s="116"/>
      <c r="K74" s="116"/>
      <c r="L74" s="117"/>
      <c r="M74" s="8" t="s">
        <v>101</v>
      </c>
      <c r="N74" s="168">
        <f>S51</f>
        <v>600000</v>
      </c>
      <c r="O74" s="169"/>
      <c r="P74" s="169"/>
      <c r="Q74" s="169"/>
      <c r="R74" s="169"/>
      <c r="S74" s="169"/>
      <c r="T74" s="178"/>
    </row>
    <row r="75" ht="30" customHeight="1" spans="1:20">
      <c r="A75" s="8"/>
      <c r="B75" s="8"/>
      <c r="C75" s="8" t="s">
        <v>102</v>
      </c>
      <c r="D75" s="8"/>
      <c r="E75" s="8"/>
      <c r="F75" s="170">
        <v>0</v>
      </c>
      <c r="G75" s="171"/>
      <c r="H75" s="103"/>
      <c r="I75" s="118"/>
      <c r="J75" s="118"/>
      <c r="K75" s="118"/>
      <c r="L75" s="119"/>
      <c r="M75" s="8" t="s">
        <v>103</v>
      </c>
      <c r="N75" s="176">
        <f>N74</f>
        <v>600000</v>
      </c>
      <c r="O75" s="177"/>
      <c r="P75" s="177"/>
      <c r="Q75" s="177"/>
      <c r="R75" s="177"/>
      <c r="S75" s="177"/>
      <c r="T75" s="179"/>
    </row>
    <row r="81" spans="2:2">
      <c r="B81" s="172"/>
    </row>
    <row r="82" spans="16:16">
      <c r="P82" s="128">
        <f>K42+K43</f>
        <v>4478</v>
      </c>
    </row>
    <row r="87" spans="16:16">
      <c r="P87" s="128">
        <f>I42+I43</f>
        <v>3698</v>
      </c>
    </row>
  </sheetData>
  <mergeCells count="5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73:B73"/>
    <mergeCell ref="C74:E74"/>
    <mergeCell ref="F74:G74"/>
    <mergeCell ref="N74:T74"/>
    <mergeCell ref="C75:E75"/>
    <mergeCell ref="F75:G75"/>
    <mergeCell ref="N75:T75"/>
    <mergeCell ref="A5:A7"/>
    <mergeCell ref="A23:A24"/>
    <mergeCell ref="A25:A26"/>
    <mergeCell ref="A27:A29"/>
    <mergeCell ref="A30:A31"/>
    <mergeCell ref="A32:A34"/>
    <mergeCell ref="A35:A38"/>
    <mergeCell ref="A40:A41"/>
    <mergeCell ref="A42:A44"/>
    <mergeCell ref="B42:B44"/>
    <mergeCell ref="C27:C28"/>
    <mergeCell ref="S5:S7"/>
    <mergeCell ref="T5:T7"/>
    <mergeCell ref="A74:B75"/>
    <mergeCell ref="H74:L75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V97"/>
  <sheetViews>
    <sheetView tabSelected="1" zoomScale="85" zoomScaleNormal="85" workbookViewId="0">
      <pane ySplit="7" topLeftCell="A73" activePane="bottomLeft" state="frozen"/>
      <selection/>
      <selection pane="bottomLeft" activeCell="F81" sqref="F81"/>
    </sheetView>
  </sheetViews>
  <sheetFormatPr defaultColWidth="9" defaultRowHeight="13.5"/>
  <cols>
    <col min="1" max="1" width="3.21666666666667" style="1" customWidth="1"/>
    <col min="2" max="2" width="15.8833333333333" style="4" customWidth="1"/>
    <col min="3" max="3" width="15.5583333333333" style="1" customWidth="1"/>
    <col min="4" max="4" width="15.4416666666667" style="1" customWidth="1"/>
    <col min="5" max="5" width="13.5583333333333" style="5" customWidth="1"/>
    <col min="6" max="6" width="13.775" style="5" customWidth="1"/>
    <col min="7" max="7" width="20.5833333333333" style="5" customWidth="1"/>
    <col min="8" max="8" width="5.66666666666667" style="1" customWidth="1"/>
    <col min="9" max="9" width="10.3333333333333" style="5" customWidth="1"/>
    <col min="10" max="10" width="10" style="5" customWidth="1"/>
    <col min="11" max="11" width="12.6666666666667" style="1" customWidth="1"/>
    <col min="12" max="12" width="11.2166666666667" style="5" customWidth="1"/>
    <col min="13" max="13" width="12.4416666666667" style="1" customWidth="1"/>
    <col min="14" max="14" width="12.1083333333333" style="1" customWidth="1"/>
    <col min="15" max="15" width="12.8833333333333" style="1" customWidth="1"/>
    <col min="16" max="16" width="14.5583333333333" style="1" customWidth="1"/>
    <col min="17" max="17" width="14.775" style="1" customWidth="1"/>
    <col min="18" max="18" width="13.6666666666667" style="1" customWidth="1"/>
    <col min="19" max="19" width="14.8833333333333" style="5" customWidth="1"/>
    <col min="20" max="20" width="15.4416666666667" style="1" customWidth="1"/>
    <col min="21" max="16361" width="9" style="1" customWidth="1"/>
    <col min="16362" max="16384" width="9" style="6"/>
  </cols>
  <sheetData>
    <row r="1" ht="24.9" customHeight="1" spans="1:19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27.9" customHeight="1" spans="1:20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10"/>
      <c r="J2" s="9" t="s">
        <v>4</v>
      </c>
      <c r="K2" s="9"/>
      <c r="L2" s="9"/>
      <c r="M2" s="9"/>
      <c r="N2" s="8" t="s">
        <v>5</v>
      </c>
      <c r="O2" s="8"/>
      <c r="P2" s="58">
        <v>10490</v>
      </c>
      <c r="Q2" s="74" t="s">
        <v>6</v>
      </c>
      <c r="R2" s="74"/>
      <c r="S2" s="75"/>
      <c r="T2" s="75"/>
    </row>
    <row r="3" ht="27.9" customHeight="1" spans="1:20">
      <c r="A3" s="8" t="s">
        <v>7</v>
      </c>
      <c r="B3" s="8"/>
      <c r="C3" s="11">
        <v>17213671</v>
      </c>
      <c r="D3" s="11"/>
      <c r="E3" s="11"/>
      <c r="F3" s="12" t="s">
        <v>8</v>
      </c>
      <c r="G3" s="13">
        <v>43392</v>
      </c>
      <c r="H3" s="8" t="s">
        <v>9</v>
      </c>
      <c r="I3" s="8"/>
      <c r="J3" s="59" t="s">
        <v>10</v>
      </c>
      <c r="K3" s="59"/>
      <c r="L3" s="59"/>
      <c r="M3" s="59"/>
      <c r="N3" s="8" t="s">
        <v>11</v>
      </c>
      <c r="O3" s="8"/>
      <c r="P3" s="59"/>
      <c r="Q3" s="76" t="s">
        <v>12</v>
      </c>
      <c r="R3" s="77"/>
      <c r="S3" s="78" t="s">
        <v>13</v>
      </c>
      <c r="T3" s="79"/>
    </row>
    <row r="4" ht="27.9" customHeight="1" spans="1:20">
      <c r="A4" s="8" t="s">
        <v>14</v>
      </c>
      <c r="B4" s="8"/>
      <c r="C4" s="14"/>
      <c r="D4" s="14"/>
      <c r="E4" s="14"/>
      <c r="F4" s="12" t="s">
        <v>15</v>
      </c>
      <c r="G4" s="15"/>
      <c r="H4" s="8" t="s">
        <v>16</v>
      </c>
      <c r="I4" s="8"/>
      <c r="J4" s="59" t="s">
        <v>17</v>
      </c>
      <c r="K4" s="59"/>
      <c r="L4" s="59"/>
      <c r="M4" s="59"/>
      <c r="N4" s="8" t="s">
        <v>18</v>
      </c>
      <c r="O4" s="8"/>
      <c r="P4" s="11" t="s">
        <v>19</v>
      </c>
      <c r="Q4" s="12" t="s">
        <v>20</v>
      </c>
      <c r="R4" s="11" t="s">
        <v>21</v>
      </c>
      <c r="S4" s="12" t="s">
        <v>22</v>
      </c>
      <c r="T4" s="11" t="s">
        <v>23</v>
      </c>
    </row>
    <row r="5" ht="27.9" customHeight="1" spans="1:20">
      <c r="A5" s="16" t="s">
        <v>24</v>
      </c>
      <c r="B5" s="17" t="s">
        <v>25</v>
      </c>
      <c r="C5" s="18"/>
      <c r="D5" s="18"/>
      <c r="E5" s="18"/>
      <c r="F5" s="19"/>
      <c r="G5" s="20" t="s">
        <v>26</v>
      </c>
      <c r="H5" s="17" t="s">
        <v>25</v>
      </c>
      <c r="I5" s="18"/>
      <c r="J5" s="19"/>
      <c r="K5" s="20" t="s">
        <v>27</v>
      </c>
      <c r="L5" s="17" t="s">
        <v>28</v>
      </c>
      <c r="M5" s="19"/>
      <c r="N5" s="17" t="s">
        <v>29</v>
      </c>
      <c r="O5" s="19"/>
      <c r="P5" s="60" t="s">
        <v>30</v>
      </c>
      <c r="Q5" s="80"/>
      <c r="R5" s="80"/>
      <c r="S5" s="81" t="s">
        <v>31</v>
      </c>
      <c r="T5" s="82" t="s">
        <v>32</v>
      </c>
    </row>
    <row r="6" ht="27.9" customHeight="1" spans="1:20">
      <c r="A6" s="16"/>
      <c r="B6" s="21" t="s">
        <v>33</v>
      </c>
      <c r="C6" s="22"/>
      <c r="D6" s="22"/>
      <c r="E6" s="22"/>
      <c r="F6" s="23"/>
      <c r="G6" s="16"/>
      <c r="H6" s="21" t="s">
        <v>34</v>
      </c>
      <c r="I6" s="22"/>
      <c r="J6" s="23"/>
      <c r="K6" s="16" t="s">
        <v>35</v>
      </c>
      <c r="L6" s="21" t="s">
        <v>36</v>
      </c>
      <c r="M6" s="23"/>
      <c r="N6" s="21" t="s">
        <v>37</v>
      </c>
      <c r="O6" s="23"/>
      <c r="P6" s="61" t="s">
        <v>38</v>
      </c>
      <c r="Q6" s="83"/>
      <c r="R6" s="83"/>
      <c r="S6" s="81"/>
      <c r="T6" s="82"/>
    </row>
    <row r="7" ht="27.9" customHeight="1" spans="1:20">
      <c r="A7" s="16"/>
      <c r="B7" s="24" t="s">
        <v>39</v>
      </c>
      <c r="C7" s="16" t="s">
        <v>40</v>
      </c>
      <c r="D7" s="16" t="s">
        <v>41</v>
      </c>
      <c r="E7" s="25" t="s">
        <v>42</v>
      </c>
      <c r="F7" s="25" t="s">
        <v>43</v>
      </c>
      <c r="G7" s="24" t="s">
        <v>44</v>
      </c>
      <c r="H7" s="16" t="s">
        <v>45</v>
      </c>
      <c r="I7" s="25" t="s">
        <v>46</v>
      </c>
      <c r="J7" s="25" t="s">
        <v>47</v>
      </c>
      <c r="K7" s="62" t="s">
        <v>46</v>
      </c>
      <c r="L7" s="25" t="s">
        <v>46</v>
      </c>
      <c r="M7" s="16" t="s">
        <v>47</v>
      </c>
      <c r="N7" s="16" t="s">
        <v>46</v>
      </c>
      <c r="O7" s="16" t="s">
        <v>47</v>
      </c>
      <c r="P7" s="25" t="s">
        <v>48</v>
      </c>
      <c r="Q7" s="25" t="s">
        <v>49</v>
      </c>
      <c r="R7" s="25" t="s">
        <v>50</v>
      </c>
      <c r="S7" s="81"/>
      <c r="T7" s="82"/>
    </row>
    <row r="8" ht="22.05" customHeight="1" spans="1:20">
      <c r="A8" s="26">
        <v>1</v>
      </c>
      <c r="B8" s="27">
        <v>43431</v>
      </c>
      <c r="C8" s="28"/>
      <c r="D8" s="29">
        <v>320000</v>
      </c>
      <c r="E8" s="30" t="s">
        <v>51</v>
      </c>
      <c r="F8" s="31" t="s">
        <v>52</v>
      </c>
      <c r="G8" s="32"/>
      <c r="H8" s="33"/>
      <c r="I8" s="32"/>
      <c r="J8" s="30"/>
      <c r="K8" s="42"/>
      <c r="L8" s="32"/>
      <c r="M8" s="63"/>
      <c r="N8" s="64"/>
      <c r="O8" s="65"/>
      <c r="P8" s="66" t="s">
        <v>53</v>
      </c>
      <c r="Q8" s="65"/>
      <c r="R8" s="66">
        <v>100000</v>
      </c>
      <c r="S8" s="32">
        <v>100000</v>
      </c>
      <c r="T8" s="42"/>
    </row>
    <row r="9" ht="22.05" customHeight="1" spans="1:20">
      <c r="A9" s="26">
        <v>2</v>
      </c>
      <c r="B9" s="27">
        <v>43452</v>
      </c>
      <c r="C9" s="28"/>
      <c r="D9" s="29">
        <v>100000</v>
      </c>
      <c r="E9" s="30" t="s">
        <v>51</v>
      </c>
      <c r="F9" s="31" t="s">
        <v>52</v>
      </c>
      <c r="G9" s="34"/>
      <c r="H9" s="33"/>
      <c r="I9" s="32"/>
      <c r="J9" s="30"/>
      <c r="K9" s="42"/>
      <c r="L9" s="28"/>
      <c r="M9" s="63"/>
      <c r="N9" s="32"/>
      <c r="O9" s="63"/>
      <c r="P9" s="66" t="s">
        <v>54</v>
      </c>
      <c r="Q9" s="63">
        <v>2300000</v>
      </c>
      <c r="R9" s="66">
        <v>2300000</v>
      </c>
      <c r="S9" s="32">
        <v>2300000</v>
      </c>
      <c r="T9" s="42"/>
    </row>
    <row r="10" ht="22.05" customHeight="1" spans="1:20">
      <c r="A10" s="26">
        <v>3</v>
      </c>
      <c r="B10" s="35">
        <v>43432</v>
      </c>
      <c r="C10" s="36"/>
      <c r="D10" s="37">
        <v>200000</v>
      </c>
      <c r="E10" s="30" t="s">
        <v>51</v>
      </c>
      <c r="F10" s="31" t="s">
        <v>52</v>
      </c>
      <c r="G10" s="34"/>
      <c r="H10" s="33"/>
      <c r="I10" s="32"/>
      <c r="J10" s="38"/>
      <c r="K10" s="42"/>
      <c r="L10" s="28"/>
      <c r="M10" s="63"/>
      <c r="N10" s="67"/>
      <c r="O10" s="68"/>
      <c r="P10" s="66" t="s">
        <v>55</v>
      </c>
      <c r="Q10" s="63">
        <v>115920</v>
      </c>
      <c r="R10" s="66">
        <v>115920</v>
      </c>
      <c r="S10" s="32">
        <v>115920</v>
      </c>
      <c r="T10" s="42"/>
    </row>
    <row r="11" ht="22.05" customHeight="1" spans="1:20">
      <c r="A11" s="26">
        <v>4</v>
      </c>
      <c r="B11" s="35">
        <v>43432</v>
      </c>
      <c r="C11" s="36"/>
      <c r="D11" s="37">
        <v>100000</v>
      </c>
      <c r="E11" s="30" t="s">
        <v>51</v>
      </c>
      <c r="F11" s="31" t="s">
        <v>52</v>
      </c>
      <c r="G11" s="38"/>
      <c r="H11" s="33"/>
      <c r="I11" s="32"/>
      <c r="J11" s="38"/>
      <c r="K11" s="42"/>
      <c r="L11" s="28"/>
      <c r="M11" s="63"/>
      <c r="N11" s="67"/>
      <c r="O11" s="68"/>
      <c r="P11" s="66" t="s">
        <v>56</v>
      </c>
      <c r="Q11" s="63">
        <v>4500000</v>
      </c>
      <c r="R11" s="66">
        <v>161313</v>
      </c>
      <c r="S11" s="32">
        <v>320000</v>
      </c>
      <c r="T11" s="42"/>
    </row>
    <row r="12" ht="22.05" customHeight="1" spans="1:20">
      <c r="A12" s="26">
        <v>5</v>
      </c>
      <c r="B12" s="35">
        <v>43433</v>
      </c>
      <c r="C12" s="36"/>
      <c r="D12" s="37">
        <v>290000</v>
      </c>
      <c r="E12" s="30" t="s">
        <v>51</v>
      </c>
      <c r="F12" s="31" t="s">
        <v>52</v>
      </c>
      <c r="G12" s="38"/>
      <c r="H12" s="33"/>
      <c r="I12" s="32"/>
      <c r="J12" s="38"/>
      <c r="K12" s="42"/>
      <c r="L12" s="28"/>
      <c r="M12" s="63"/>
      <c r="N12" s="67"/>
      <c r="O12" s="68"/>
      <c r="P12" s="66" t="s">
        <v>56</v>
      </c>
      <c r="Q12" s="63">
        <f>Q11-S11</f>
        <v>4180000</v>
      </c>
      <c r="R12" s="66"/>
      <c r="S12" s="32">
        <v>200000</v>
      </c>
      <c r="T12" s="42"/>
    </row>
    <row r="13" ht="22.05" customHeight="1" spans="1:20">
      <c r="A13" s="26">
        <v>6</v>
      </c>
      <c r="B13" s="35">
        <v>43434</v>
      </c>
      <c r="C13" s="36"/>
      <c r="D13" s="37">
        <v>10000</v>
      </c>
      <c r="E13" s="30" t="s">
        <v>51</v>
      </c>
      <c r="F13" s="31" t="s">
        <v>52</v>
      </c>
      <c r="G13" s="38"/>
      <c r="H13" s="33"/>
      <c r="I13" s="32"/>
      <c r="J13" s="38"/>
      <c r="K13" s="42"/>
      <c r="L13" s="28"/>
      <c r="M13" s="63"/>
      <c r="N13" s="67"/>
      <c r="O13" s="68"/>
      <c r="P13" s="66" t="s">
        <v>57</v>
      </c>
      <c r="Q13" s="63">
        <v>400000</v>
      </c>
      <c r="R13" s="66">
        <v>400000</v>
      </c>
      <c r="S13" s="32">
        <f>100000+290000+10000</f>
        <v>400000</v>
      </c>
      <c r="T13" s="42"/>
    </row>
    <row r="14" ht="22.05" customHeight="1" spans="1:20">
      <c r="A14" s="26">
        <v>7</v>
      </c>
      <c r="B14" s="27">
        <v>43490</v>
      </c>
      <c r="C14" s="28">
        <v>4300000</v>
      </c>
      <c r="D14" s="29"/>
      <c r="E14" s="30" t="s">
        <v>58</v>
      </c>
      <c r="F14" s="31" t="s">
        <v>59</v>
      </c>
      <c r="G14" s="32"/>
      <c r="H14" s="33">
        <v>0.005</v>
      </c>
      <c r="I14" s="32">
        <f>C14*H14</f>
        <v>21500</v>
      </c>
      <c r="J14" s="30" t="s">
        <v>60</v>
      </c>
      <c r="K14" s="42">
        <v>263352</v>
      </c>
      <c r="L14" s="32">
        <v>500</v>
      </c>
      <c r="M14" s="63" t="s">
        <v>61</v>
      </c>
      <c r="N14" s="67"/>
      <c r="O14" s="68"/>
      <c r="P14" s="66" t="s">
        <v>62</v>
      </c>
      <c r="Q14" s="63"/>
      <c r="R14" s="66">
        <v>50292</v>
      </c>
      <c r="S14" s="32"/>
      <c r="T14" s="42"/>
    </row>
    <row r="15" ht="22.05" customHeight="1" spans="1:20">
      <c r="A15" s="26">
        <v>8</v>
      </c>
      <c r="B15" s="35">
        <v>43550</v>
      </c>
      <c r="C15" s="36"/>
      <c r="D15" s="37">
        <v>70639</v>
      </c>
      <c r="E15" s="30" t="s">
        <v>51</v>
      </c>
      <c r="F15" s="31" t="s">
        <v>52</v>
      </c>
      <c r="G15" s="38"/>
      <c r="H15" s="33"/>
      <c r="I15" s="32"/>
      <c r="J15" s="38"/>
      <c r="K15" s="42"/>
      <c r="L15" s="28"/>
      <c r="M15" s="63"/>
      <c r="N15" s="67"/>
      <c r="O15" s="68"/>
      <c r="P15" s="66" t="s">
        <v>63</v>
      </c>
      <c r="Q15" s="63">
        <v>500200</v>
      </c>
      <c r="R15" s="66">
        <v>500200</v>
      </c>
      <c r="S15" s="32">
        <f>382324+73505.6</f>
        <v>455829.6</v>
      </c>
      <c r="T15" s="42"/>
    </row>
    <row r="16" ht="22.05" customHeight="1" spans="1:20">
      <c r="A16" s="26">
        <v>9</v>
      </c>
      <c r="B16" s="27">
        <v>43558</v>
      </c>
      <c r="C16" s="28"/>
      <c r="D16" s="29">
        <v>50633</v>
      </c>
      <c r="E16" s="30" t="s">
        <v>51</v>
      </c>
      <c r="F16" s="31" t="s">
        <v>52</v>
      </c>
      <c r="G16" s="32"/>
      <c r="H16" s="33"/>
      <c r="I16" s="32"/>
      <c r="J16" s="30"/>
      <c r="K16" s="42"/>
      <c r="L16" s="32"/>
      <c r="M16" s="63"/>
      <c r="N16" s="64"/>
      <c r="O16" s="65"/>
      <c r="P16" s="66" t="s">
        <v>64</v>
      </c>
      <c r="Q16" s="63"/>
      <c r="R16" s="66">
        <v>1480</v>
      </c>
      <c r="S16" s="32"/>
      <c r="T16" s="42"/>
    </row>
    <row r="17" ht="22.05" customHeight="1" spans="1:20">
      <c r="A17" s="26">
        <v>10</v>
      </c>
      <c r="B17" s="35">
        <v>43558</v>
      </c>
      <c r="C17" s="36"/>
      <c r="D17" s="37">
        <v>150000</v>
      </c>
      <c r="E17" s="30" t="s">
        <v>51</v>
      </c>
      <c r="F17" s="31" t="s">
        <v>52</v>
      </c>
      <c r="G17" s="34"/>
      <c r="H17" s="33"/>
      <c r="I17" s="32"/>
      <c r="J17" s="30"/>
      <c r="K17" s="42"/>
      <c r="L17" s="28"/>
      <c r="M17" s="63"/>
      <c r="N17" s="32"/>
      <c r="O17" s="63"/>
      <c r="P17" s="66" t="s">
        <v>65</v>
      </c>
      <c r="Q17" s="63">
        <v>9000000</v>
      </c>
      <c r="R17" s="66">
        <f>920280+1164099+357120</f>
        <v>2441499</v>
      </c>
      <c r="S17" s="32">
        <f>1000000+350000+150000+120000+100000+150000+90000+800000+450000</f>
        <v>3210000</v>
      </c>
      <c r="T17" s="42"/>
    </row>
    <row r="18" ht="22.05" customHeight="1" spans="1:20">
      <c r="A18" s="26">
        <v>11</v>
      </c>
      <c r="B18" s="35">
        <v>43572</v>
      </c>
      <c r="C18" s="36"/>
      <c r="D18" s="37">
        <v>90000</v>
      </c>
      <c r="E18" s="30" t="s">
        <v>51</v>
      </c>
      <c r="F18" s="31" t="s">
        <v>52</v>
      </c>
      <c r="G18" s="38"/>
      <c r="H18" s="33"/>
      <c r="I18" s="32"/>
      <c r="J18" s="38"/>
      <c r="K18" s="42"/>
      <c r="L18" s="28"/>
      <c r="M18" s="63"/>
      <c r="N18" s="67"/>
      <c r="O18" s="68"/>
      <c r="P18" s="66" t="s">
        <v>66</v>
      </c>
      <c r="Q18" s="63"/>
      <c r="R18" s="66">
        <v>487</v>
      </c>
      <c r="S18" s="32"/>
      <c r="T18" s="42"/>
    </row>
    <row r="19" ht="22.05" customHeight="1" spans="1:20">
      <c r="A19" s="26">
        <v>12</v>
      </c>
      <c r="B19" s="35">
        <v>43612</v>
      </c>
      <c r="C19" s="36">
        <v>1660000</v>
      </c>
      <c r="D19" s="37"/>
      <c r="E19" s="30" t="s">
        <v>58</v>
      </c>
      <c r="F19" s="31" t="s">
        <v>59</v>
      </c>
      <c r="G19" s="34"/>
      <c r="H19" s="33">
        <v>0.005</v>
      </c>
      <c r="I19" s="32">
        <f>C19*H19</f>
        <v>8300</v>
      </c>
      <c r="J19" s="30" t="s">
        <v>60</v>
      </c>
      <c r="K19" s="42">
        <v>10052</v>
      </c>
      <c r="L19" s="28"/>
      <c r="M19" s="63"/>
      <c r="N19" s="32">
        <v>59324</v>
      </c>
      <c r="O19" s="63" t="s">
        <v>67</v>
      </c>
      <c r="P19" s="66" t="s">
        <v>68</v>
      </c>
      <c r="Q19" s="63"/>
      <c r="R19" s="66">
        <v>1919.98</v>
      </c>
      <c r="S19" s="32"/>
      <c r="T19" s="42"/>
    </row>
    <row r="20" ht="22.05" customHeight="1" spans="1:20">
      <c r="A20" s="26">
        <v>13</v>
      </c>
      <c r="B20" s="35">
        <v>43614</v>
      </c>
      <c r="C20" s="36"/>
      <c r="D20" s="37">
        <v>-400000</v>
      </c>
      <c r="E20" s="30" t="s">
        <v>69</v>
      </c>
      <c r="F20" s="31" t="s">
        <v>70</v>
      </c>
      <c r="G20" s="34"/>
      <c r="H20" s="33"/>
      <c r="I20" s="32"/>
      <c r="J20" s="30"/>
      <c r="K20" s="42"/>
      <c r="L20" s="28"/>
      <c r="M20" s="63"/>
      <c r="N20" s="32"/>
      <c r="O20" s="63"/>
      <c r="P20" s="66" t="s">
        <v>71</v>
      </c>
      <c r="Q20" s="63"/>
      <c r="R20" s="66">
        <v>401</v>
      </c>
      <c r="S20" s="32"/>
      <c r="T20" s="42"/>
    </row>
    <row r="21" ht="22.05" customHeight="1" spans="1:20">
      <c r="A21" s="26">
        <v>14</v>
      </c>
      <c r="B21" s="35">
        <v>43628</v>
      </c>
      <c r="C21" s="36"/>
      <c r="D21" s="37">
        <v>14181.6</v>
      </c>
      <c r="E21" s="30" t="s">
        <v>58</v>
      </c>
      <c r="F21" s="31" t="s">
        <v>59</v>
      </c>
      <c r="G21" s="34"/>
      <c r="H21" s="33"/>
      <c r="I21" s="32"/>
      <c r="J21" s="30"/>
      <c r="K21" s="42"/>
      <c r="L21" s="28"/>
      <c r="M21" s="63"/>
      <c r="N21" s="32">
        <v>-59324</v>
      </c>
      <c r="O21" s="63" t="s">
        <v>72</v>
      </c>
      <c r="P21" s="66" t="s">
        <v>73</v>
      </c>
      <c r="Q21" s="63"/>
      <c r="R21" s="66">
        <v>16400</v>
      </c>
      <c r="S21" s="32"/>
      <c r="T21" s="42"/>
    </row>
    <row r="22" ht="33" customHeight="1" spans="1:20">
      <c r="A22" s="26">
        <v>15</v>
      </c>
      <c r="B22" s="35">
        <v>43678</v>
      </c>
      <c r="C22" s="36"/>
      <c r="D22" s="37">
        <v>450000</v>
      </c>
      <c r="E22" s="30" t="s">
        <v>51</v>
      </c>
      <c r="F22" s="31" t="s">
        <v>52</v>
      </c>
      <c r="G22" s="34" t="s">
        <v>74</v>
      </c>
      <c r="H22" s="33"/>
      <c r="I22" s="32"/>
      <c r="J22" s="38"/>
      <c r="K22" s="42"/>
      <c r="L22" s="28"/>
      <c r="M22" s="63"/>
      <c r="N22" s="67"/>
      <c r="O22" s="68"/>
      <c r="P22" s="66"/>
      <c r="Q22" s="63"/>
      <c r="R22" s="66"/>
      <c r="S22" s="32"/>
      <c r="T22" s="42"/>
    </row>
    <row r="23" ht="22.05" customHeight="1" spans="1:20">
      <c r="A23" s="39">
        <v>16</v>
      </c>
      <c r="B23" s="35">
        <v>43727</v>
      </c>
      <c r="C23" s="36"/>
      <c r="D23" s="37">
        <v>60000</v>
      </c>
      <c r="E23" s="30" t="s">
        <v>51</v>
      </c>
      <c r="F23" s="31" t="s">
        <v>52</v>
      </c>
      <c r="G23" s="34"/>
      <c r="H23" s="33"/>
      <c r="I23" s="32"/>
      <c r="J23" s="38"/>
      <c r="K23" s="42"/>
      <c r="L23" s="28"/>
      <c r="M23" s="63"/>
      <c r="N23" s="67"/>
      <c r="O23" s="68"/>
      <c r="P23" s="66"/>
      <c r="Q23" s="63"/>
      <c r="R23" s="66"/>
      <c r="S23" s="32"/>
      <c r="T23" s="42"/>
    </row>
    <row r="24" ht="31.05" customHeight="1" spans="1:20">
      <c r="A24" s="40"/>
      <c r="B24" s="35">
        <v>43727</v>
      </c>
      <c r="C24" s="36"/>
      <c r="D24" s="37"/>
      <c r="E24" s="30" t="s">
        <v>75</v>
      </c>
      <c r="F24" s="31" t="s">
        <v>76</v>
      </c>
      <c r="G24" s="38" t="s">
        <v>77</v>
      </c>
      <c r="H24" s="33"/>
      <c r="I24" s="32"/>
      <c r="J24" s="38"/>
      <c r="K24" s="42"/>
      <c r="L24" s="28"/>
      <c r="M24" s="63"/>
      <c r="N24" s="67"/>
      <c r="O24" s="68"/>
      <c r="P24" s="66" t="s">
        <v>65</v>
      </c>
      <c r="Q24" s="84">
        <f>Q17-S17</f>
        <v>5790000</v>
      </c>
      <c r="R24" s="66"/>
      <c r="S24" s="32">
        <v>60000</v>
      </c>
      <c r="T24" s="42"/>
    </row>
    <row r="25" ht="22.05" customHeight="1" spans="1:20">
      <c r="A25" s="39">
        <v>17</v>
      </c>
      <c r="B25" s="35">
        <v>43755</v>
      </c>
      <c r="C25" s="36">
        <v>824000</v>
      </c>
      <c r="D25" s="37"/>
      <c r="E25" s="30" t="s">
        <v>58</v>
      </c>
      <c r="F25" s="31" t="s">
        <v>59</v>
      </c>
      <c r="G25" s="38"/>
      <c r="H25" s="33">
        <v>0.005</v>
      </c>
      <c r="I25" s="32">
        <f>C25*H25</f>
        <v>4120</v>
      </c>
      <c r="J25" s="38" t="s">
        <v>60</v>
      </c>
      <c r="K25" s="42">
        <f>5670+567</f>
        <v>6237</v>
      </c>
      <c r="L25" s="28"/>
      <c r="M25" s="63"/>
      <c r="N25" s="67"/>
      <c r="O25" s="68"/>
      <c r="P25" s="66"/>
      <c r="Q25" s="63"/>
      <c r="R25" s="66"/>
      <c r="S25" s="32"/>
      <c r="T25" s="42"/>
    </row>
    <row r="26" ht="31.95" customHeight="1" spans="1:20">
      <c r="A26" s="40"/>
      <c r="B26" s="41">
        <v>43756</v>
      </c>
      <c r="C26" s="42"/>
      <c r="D26" s="42"/>
      <c r="E26" s="30" t="s">
        <v>75</v>
      </c>
      <c r="F26" s="31" t="s">
        <v>76</v>
      </c>
      <c r="G26" s="38" t="s">
        <v>77</v>
      </c>
      <c r="H26" s="43"/>
      <c r="I26" s="32"/>
      <c r="J26" s="32"/>
      <c r="K26" s="28"/>
      <c r="L26" s="28"/>
      <c r="M26" s="63"/>
      <c r="N26" s="32"/>
      <c r="O26" s="63"/>
      <c r="P26" s="66" t="s">
        <v>65</v>
      </c>
      <c r="Q26" s="84">
        <f>Q24-S24</f>
        <v>5730000</v>
      </c>
      <c r="R26" s="66"/>
      <c r="S26" s="32">
        <v>813643</v>
      </c>
      <c r="T26" s="42"/>
    </row>
    <row r="27" ht="21" customHeight="1" spans="1:20">
      <c r="A27" s="44">
        <v>18</v>
      </c>
      <c r="B27" s="41">
        <v>43755</v>
      </c>
      <c r="C27" s="45">
        <v>206000</v>
      </c>
      <c r="D27" s="42"/>
      <c r="E27" s="30" t="s">
        <v>78</v>
      </c>
      <c r="F27" s="31" t="s">
        <v>79</v>
      </c>
      <c r="G27" s="38"/>
      <c r="H27" s="33">
        <v>0.005</v>
      </c>
      <c r="I27" s="32">
        <f>C27*H27</f>
        <v>1030</v>
      </c>
      <c r="J27" s="32"/>
      <c r="K27" s="28"/>
      <c r="L27" s="28"/>
      <c r="M27" s="63"/>
      <c r="N27" s="32"/>
      <c r="O27" s="63"/>
      <c r="P27" s="66"/>
      <c r="Q27" s="84"/>
      <c r="R27" s="66"/>
      <c r="S27" s="32"/>
      <c r="T27" s="42"/>
    </row>
    <row r="28" ht="21" customHeight="1" spans="1:20">
      <c r="A28" s="44"/>
      <c r="B28" s="41">
        <v>43766</v>
      </c>
      <c r="C28" s="46"/>
      <c r="D28" s="42"/>
      <c r="E28" s="30" t="s">
        <v>58</v>
      </c>
      <c r="F28" s="31" t="s">
        <v>59</v>
      </c>
      <c r="G28" s="38"/>
      <c r="H28" s="43"/>
      <c r="I28" s="32"/>
      <c r="J28" s="32"/>
      <c r="K28" s="28"/>
      <c r="L28" s="28"/>
      <c r="M28" s="63"/>
      <c r="N28" s="32"/>
      <c r="O28" s="63"/>
      <c r="P28" s="66"/>
      <c r="Q28" s="84"/>
      <c r="R28" s="66"/>
      <c r="S28" s="32"/>
      <c r="T28" s="42"/>
    </row>
    <row r="29" ht="21" customHeight="1" spans="1:20">
      <c r="A29" s="40"/>
      <c r="B29" s="41">
        <v>43766</v>
      </c>
      <c r="C29" s="42"/>
      <c r="D29" s="42"/>
      <c r="E29" s="30" t="s">
        <v>75</v>
      </c>
      <c r="F29" s="31" t="s">
        <v>76</v>
      </c>
      <c r="G29" s="34"/>
      <c r="H29" s="43"/>
      <c r="I29" s="32"/>
      <c r="J29" s="32"/>
      <c r="K29" s="28"/>
      <c r="L29" s="28"/>
      <c r="M29" s="63"/>
      <c r="N29" s="32"/>
      <c r="O29" s="63"/>
      <c r="P29" s="69" t="s">
        <v>65</v>
      </c>
      <c r="Q29" s="84">
        <f>Q26-S26</f>
        <v>4916357</v>
      </c>
      <c r="R29" s="85"/>
      <c r="S29" s="86">
        <v>204970</v>
      </c>
      <c r="T29" s="42"/>
    </row>
    <row r="30" ht="21" customHeight="1" spans="1:20">
      <c r="A30" s="44">
        <v>17</v>
      </c>
      <c r="B30" s="41">
        <v>43818</v>
      </c>
      <c r="C30" s="42"/>
      <c r="D30" s="42">
        <v>100100</v>
      </c>
      <c r="E30" s="30" t="s">
        <v>80</v>
      </c>
      <c r="F30" s="31" t="s">
        <v>81</v>
      </c>
      <c r="G30" s="34"/>
      <c r="H30" s="43"/>
      <c r="I30" s="32"/>
      <c r="J30" s="32"/>
      <c r="K30" s="28"/>
      <c r="L30" s="28"/>
      <c r="M30" s="63"/>
      <c r="N30" s="32"/>
      <c r="O30" s="63"/>
      <c r="P30" s="69"/>
      <c r="Q30" s="84"/>
      <c r="R30" s="85"/>
      <c r="S30" s="86"/>
      <c r="T30" s="42"/>
    </row>
    <row r="31" ht="21" customHeight="1" spans="1:20">
      <c r="A31" s="40"/>
      <c r="B31" s="41">
        <v>43819</v>
      </c>
      <c r="C31" s="42"/>
      <c r="D31" s="42"/>
      <c r="E31" s="30" t="s">
        <v>82</v>
      </c>
      <c r="F31" s="31" t="s">
        <v>83</v>
      </c>
      <c r="G31" s="34"/>
      <c r="H31" s="43"/>
      <c r="I31" s="32"/>
      <c r="J31" s="32"/>
      <c r="K31" s="28"/>
      <c r="L31" s="28">
        <v>100</v>
      </c>
      <c r="M31" s="63" t="s">
        <v>84</v>
      </c>
      <c r="N31" s="32"/>
      <c r="O31" s="63"/>
      <c r="P31" s="69" t="s">
        <v>85</v>
      </c>
      <c r="Q31" s="84">
        <v>3001490</v>
      </c>
      <c r="R31" s="85"/>
      <c r="S31" s="86">
        <v>100000</v>
      </c>
      <c r="T31" s="42"/>
    </row>
    <row r="32" ht="21" customHeight="1" spans="1:20">
      <c r="A32" s="39">
        <v>18</v>
      </c>
      <c r="B32" s="41">
        <v>43825</v>
      </c>
      <c r="C32" s="42"/>
      <c r="D32" s="42">
        <v>93436</v>
      </c>
      <c r="E32" s="30" t="s">
        <v>80</v>
      </c>
      <c r="F32" s="31" t="s">
        <v>81</v>
      </c>
      <c r="G32" s="34"/>
      <c r="H32" s="43"/>
      <c r="I32" s="32"/>
      <c r="J32" s="32"/>
      <c r="K32" s="28"/>
      <c r="L32" s="28"/>
      <c r="M32" s="63"/>
      <c r="N32" s="32"/>
      <c r="O32" s="63"/>
      <c r="P32" s="69"/>
      <c r="Q32" s="66"/>
      <c r="R32" s="85"/>
      <c r="S32" s="86"/>
      <c r="T32" s="42"/>
    </row>
    <row r="33" ht="21" customHeight="1" spans="1:20">
      <c r="A33" s="44"/>
      <c r="B33" s="41">
        <v>43825</v>
      </c>
      <c r="C33" s="42"/>
      <c r="D33" s="42">
        <v>100</v>
      </c>
      <c r="E33" s="30" t="s">
        <v>86</v>
      </c>
      <c r="F33" s="31" t="s">
        <v>87</v>
      </c>
      <c r="G33" s="34"/>
      <c r="H33" s="43"/>
      <c r="I33" s="32"/>
      <c r="J33" s="32"/>
      <c r="K33" s="28"/>
      <c r="L33" s="28"/>
      <c r="M33" s="63"/>
      <c r="N33" s="32"/>
      <c r="O33" s="63"/>
      <c r="P33" s="69"/>
      <c r="Q33" s="66"/>
      <c r="R33" s="85"/>
      <c r="S33" s="86"/>
      <c r="T33" s="42"/>
    </row>
    <row r="34" ht="21" customHeight="1" spans="1:20">
      <c r="A34" s="40"/>
      <c r="B34" s="41">
        <v>43825</v>
      </c>
      <c r="C34" s="42"/>
      <c r="D34" s="42"/>
      <c r="E34" s="30" t="s">
        <v>82</v>
      </c>
      <c r="F34" s="31" t="s">
        <v>83</v>
      </c>
      <c r="G34" s="34"/>
      <c r="H34" s="43"/>
      <c r="I34" s="32"/>
      <c r="J34" s="32"/>
      <c r="K34" s="28"/>
      <c r="L34" s="28">
        <v>100</v>
      </c>
      <c r="M34" s="63" t="s">
        <v>84</v>
      </c>
      <c r="N34" s="32"/>
      <c r="O34" s="63"/>
      <c r="P34" s="69" t="s">
        <v>85</v>
      </c>
      <c r="Q34" s="84">
        <f>Q31-S34</f>
        <v>2908054</v>
      </c>
      <c r="R34" s="85"/>
      <c r="S34" s="86">
        <v>93436</v>
      </c>
      <c r="T34" s="42"/>
    </row>
    <row r="35" ht="21" customHeight="1" spans="1:20">
      <c r="A35" s="39">
        <v>19</v>
      </c>
      <c r="B35" s="41">
        <v>43851</v>
      </c>
      <c r="C35" s="42">
        <v>1910197</v>
      </c>
      <c r="D35" s="42"/>
      <c r="E35" s="30" t="s">
        <v>58</v>
      </c>
      <c r="F35" s="31" t="s">
        <v>59</v>
      </c>
      <c r="G35" s="34"/>
      <c r="H35" s="33">
        <v>0.005</v>
      </c>
      <c r="I35" s="32">
        <v>9551</v>
      </c>
      <c r="J35" s="32" t="s">
        <v>60</v>
      </c>
      <c r="K35" s="28">
        <f>14330+1315</f>
        <v>15645</v>
      </c>
      <c r="L35" s="28"/>
      <c r="M35" s="63"/>
      <c r="N35" s="32">
        <v>400000</v>
      </c>
      <c r="O35" s="63" t="s">
        <v>67</v>
      </c>
      <c r="P35" s="69"/>
      <c r="Q35" s="66"/>
      <c r="R35" s="85"/>
      <c r="S35" s="86"/>
      <c r="T35" s="42"/>
    </row>
    <row r="36" ht="21" customHeight="1" spans="1:22">
      <c r="A36" s="44"/>
      <c r="B36" s="41">
        <v>43851</v>
      </c>
      <c r="C36" s="42"/>
      <c r="D36" s="42"/>
      <c r="E36" s="30" t="s">
        <v>75</v>
      </c>
      <c r="F36" s="31" t="s">
        <v>76</v>
      </c>
      <c r="G36" s="34"/>
      <c r="H36" s="43"/>
      <c r="I36" s="32"/>
      <c r="J36" s="32"/>
      <c r="K36" s="28"/>
      <c r="L36" s="28">
        <v>100</v>
      </c>
      <c r="M36" s="63" t="s">
        <v>84</v>
      </c>
      <c r="N36" s="32">
        <v>-338000</v>
      </c>
      <c r="O36" s="63" t="s">
        <v>88</v>
      </c>
      <c r="P36" s="69" t="s">
        <v>89</v>
      </c>
      <c r="Q36" s="66"/>
      <c r="R36" s="85"/>
      <c r="S36" s="86">
        <v>131218.7</v>
      </c>
      <c r="T36" s="42"/>
      <c r="V36" s="1">
        <f>S36+S37+S38+S39</f>
        <v>1814701.01</v>
      </c>
    </row>
    <row r="37" ht="21" customHeight="1" spans="1:20">
      <c r="A37" s="44"/>
      <c r="B37" s="41">
        <v>43851</v>
      </c>
      <c r="C37" s="42"/>
      <c r="D37" s="42"/>
      <c r="E37" s="30" t="s">
        <v>90</v>
      </c>
      <c r="F37" s="31" t="s">
        <v>91</v>
      </c>
      <c r="G37" s="34"/>
      <c r="H37" s="43"/>
      <c r="I37" s="32"/>
      <c r="J37" s="32"/>
      <c r="K37" s="28"/>
      <c r="L37" s="28">
        <v>100</v>
      </c>
      <c r="M37" s="63" t="s">
        <v>84</v>
      </c>
      <c r="N37" s="32"/>
      <c r="O37" s="63"/>
      <c r="P37" s="69" t="s">
        <v>92</v>
      </c>
      <c r="Q37" s="66"/>
      <c r="R37" s="85"/>
      <c r="S37" s="86">
        <v>456450</v>
      </c>
      <c r="T37" s="42"/>
    </row>
    <row r="38" ht="21" customHeight="1" spans="1:20">
      <c r="A38" s="40"/>
      <c r="B38" s="41">
        <v>43851</v>
      </c>
      <c r="C38" s="42"/>
      <c r="D38" s="42"/>
      <c r="E38" s="30" t="s">
        <v>93</v>
      </c>
      <c r="F38" s="31" t="s">
        <v>94</v>
      </c>
      <c r="G38" s="34"/>
      <c r="H38" s="43"/>
      <c r="I38" s="32"/>
      <c r="J38" s="32"/>
      <c r="K38" s="28"/>
      <c r="L38" s="28">
        <v>100</v>
      </c>
      <c r="M38" s="63" t="s">
        <v>84</v>
      </c>
      <c r="N38" s="32"/>
      <c r="O38" s="63"/>
      <c r="P38" s="69" t="s">
        <v>95</v>
      </c>
      <c r="Q38" s="66"/>
      <c r="R38" s="85"/>
      <c r="S38" s="86">
        <v>897032.31</v>
      </c>
      <c r="T38" s="42"/>
    </row>
    <row r="39" ht="21" customHeight="1" spans="1:20">
      <c r="A39" s="40">
        <v>20</v>
      </c>
      <c r="B39" s="41">
        <v>43899</v>
      </c>
      <c r="C39" s="42"/>
      <c r="D39" s="42"/>
      <c r="E39" s="30" t="s">
        <v>93</v>
      </c>
      <c r="F39" s="31" t="s">
        <v>94</v>
      </c>
      <c r="G39" s="34"/>
      <c r="H39" s="43"/>
      <c r="I39" s="32"/>
      <c r="J39" s="32"/>
      <c r="K39" s="28"/>
      <c r="L39" s="28">
        <v>100</v>
      </c>
      <c r="M39" s="63" t="s">
        <v>84</v>
      </c>
      <c r="N39" s="32"/>
      <c r="O39" s="63"/>
      <c r="P39" s="69" t="s">
        <v>95</v>
      </c>
      <c r="Q39" s="66"/>
      <c r="R39" s="85"/>
      <c r="S39" s="86">
        <v>330000</v>
      </c>
      <c r="T39" s="42"/>
    </row>
    <row r="40" s="1" customFormat="1" ht="21" customHeight="1" spans="1:20">
      <c r="A40" s="44">
        <v>21</v>
      </c>
      <c r="B40" s="41">
        <v>43903</v>
      </c>
      <c r="C40" s="42">
        <v>478000</v>
      </c>
      <c r="D40" s="42"/>
      <c r="E40" s="30" t="s">
        <v>58</v>
      </c>
      <c r="F40" s="31" t="s">
        <v>59</v>
      </c>
      <c r="G40" s="34"/>
      <c r="H40" s="33">
        <v>0.005</v>
      </c>
      <c r="I40" s="32">
        <f t="shared" ref="I40:I45" si="0">C40*H40</f>
        <v>2390</v>
      </c>
      <c r="J40" s="32" t="s">
        <v>60</v>
      </c>
      <c r="K40" s="28"/>
      <c r="L40" s="70"/>
      <c r="M40" s="70"/>
      <c r="N40" s="32"/>
      <c r="O40" s="63"/>
      <c r="P40" s="69"/>
      <c r="Q40" s="66"/>
      <c r="R40" s="85"/>
      <c r="S40" s="70"/>
      <c r="T40" s="42"/>
    </row>
    <row r="41" s="2" customFormat="1" ht="21" customHeight="1" spans="1:20">
      <c r="A41" s="40"/>
      <c r="B41" s="41">
        <v>43903</v>
      </c>
      <c r="C41" s="47"/>
      <c r="D41" s="47"/>
      <c r="E41" s="30" t="s">
        <v>93</v>
      </c>
      <c r="F41" s="31" t="s">
        <v>94</v>
      </c>
      <c r="G41" s="48"/>
      <c r="H41" s="49"/>
      <c r="I41" s="71"/>
      <c r="J41" s="71"/>
      <c r="K41" s="28">
        <v>23853.21</v>
      </c>
      <c r="L41" s="28">
        <v>100</v>
      </c>
      <c r="M41" s="63" t="s">
        <v>84</v>
      </c>
      <c r="N41" s="32">
        <v>-62000</v>
      </c>
      <c r="O41" s="63" t="s">
        <v>88</v>
      </c>
      <c r="P41" s="69" t="s">
        <v>95</v>
      </c>
      <c r="Q41" s="87"/>
      <c r="R41" s="88"/>
      <c r="S41" s="86">
        <v>478000</v>
      </c>
      <c r="T41" s="47"/>
    </row>
    <row r="42" s="1" customFormat="1" ht="31.05" customHeight="1" spans="1:20">
      <c r="A42" s="44">
        <v>22</v>
      </c>
      <c r="B42" s="27">
        <v>43983</v>
      </c>
      <c r="C42" s="42">
        <v>148000</v>
      </c>
      <c r="D42" s="42">
        <v>-200</v>
      </c>
      <c r="E42" s="30" t="s">
        <v>109</v>
      </c>
      <c r="F42" s="31" t="s">
        <v>110</v>
      </c>
      <c r="G42" s="34"/>
      <c r="H42" s="50">
        <v>0.005</v>
      </c>
      <c r="I42" s="32">
        <f t="shared" si="0"/>
        <v>740</v>
      </c>
      <c r="J42" s="32" t="s">
        <v>60</v>
      </c>
      <c r="K42" s="28">
        <v>4071</v>
      </c>
      <c r="L42" s="28">
        <v>-200</v>
      </c>
      <c r="M42" s="63" t="s">
        <v>84</v>
      </c>
      <c r="N42" s="32"/>
      <c r="O42" s="63"/>
      <c r="P42" s="69"/>
      <c r="Q42" s="66"/>
      <c r="R42" s="85"/>
      <c r="S42" s="86"/>
      <c r="T42" s="42"/>
    </row>
    <row r="43" s="1" customFormat="1" ht="31.05" customHeight="1" spans="1:20">
      <c r="A43" s="44"/>
      <c r="B43" s="51"/>
      <c r="C43" s="42">
        <v>591462</v>
      </c>
      <c r="D43" s="42"/>
      <c r="E43" s="30" t="s">
        <v>58</v>
      </c>
      <c r="F43" s="31" t="s">
        <v>59</v>
      </c>
      <c r="G43" s="34"/>
      <c r="H43" s="33">
        <v>0.005</v>
      </c>
      <c r="I43" s="32">
        <v>2958</v>
      </c>
      <c r="J43" s="32" t="s">
        <v>60</v>
      </c>
      <c r="K43" s="28">
        <v>407</v>
      </c>
      <c r="L43" s="72"/>
      <c r="M43" s="72"/>
      <c r="N43" s="32"/>
      <c r="O43" s="63"/>
      <c r="P43" s="69"/>
      <c r="Q43" s="66"/>
      <c r="R43" s="85"/>
      <c r="S43" s="86"/>
      <c r="T43" s="42"/>
    </row>
    <row r="44" s="1" customFormat="1" ht="31.05" customHeight="1" spans="1:20">
      <c r="A44" s="40"/>
      <c r="B44" s="52"/>
      <c r="C44" s="42"/>
      <c r="D44" s="42"/>
      <c r="E44" s="30" t="s">
        <v>111</v>
      </c>
      <c r="F44" s="31" t="s">
        <v>112</v>
      </c>
      <c r="G44" s="34"/>
      <c r="H44" s="33"/>
      <c r="I44" s="32"/>
      <c r="J44" s="32"/>
      <c r="K44" s="28"/>
      <c r="L44" s="28">
        <v>100</v>
      </c>
      <c r="M44" s="63" t="s">
        <v>84</v>
      </c>
      <c r="N44" s="32"/>
      <c r="O44" s="63"/>
      <c r="P44" s="69" t="s">
        <v>113</v>
      </c>
      <c r="Q44" s="66"/>
      <c r="R44" s="85"/>
      <c r="S44" s="86">
        <v>774000</v>
      </c>
      <c r="T44" s="42"/>
    </row>
    <row r="45" s="1" customFormat="1" ht="31.05" customHeight="1" spans="1:20">
      <c r="A45" s="40">
        <v>23</v>
      </c>
      <c r="B45" s="52">
        <v>44119</v>
      </c>
      <c r="C45" s="42">
        <v>865544.8</v>
      </c>
      <c r="D45" s="42"/>
      <c r="E45" s="30" t="s">
        <v>114</v>
      </c>
      <c r="F45" s="31" t="s">
        <v>115</v>
      </c>
      <c r="G45" s="34"/>
      <c r="H45" s="33">
        <v>0.005</v>
      </c>
      <c r="I45" s="32">
        <f t="shared" si="0"/>
        <v>4327.724</v>
      </c>
      <c r="J45" s="32" t="s">
        <v>60</v>
      </c>
      <c r="K45" s="28">
        <v>7088</v>
      </c>
      <c r="L45" s="28"/>
      <c r="M45" s="63"/>
      <c r="N45" s="32"/>
      <c r="O45" s="63"/>
      <c r="P45" s="69"/>
      <c r="Q45" s="66"/>
      <c r="R45" s="85"/>
      <c r="S45" s="86"/>
      <c r="T45" s="42"/>
    </row>
    <row r="46" s="1" customFormat="1" ht="31.05" customHeight="1" spans="1:20">
      <c r="A46" s="40"/>
      <c r="B46" s="52"/>
      <c r="C46" s="42"/>
      <c r="D46" s="42"/>
      <c r="E46" s="30" t="s">
        <v>93</v>
      </c>
      <c r="F46" s="31" t="s">
        <v>94</v>
      </c>
      <c r="G46" s="34"/>
      <c r="H46" s="43"/>
      <c r="I46" s="32"/>
      <c r="J46" s="32"/>
      <c r="K46" s="28"/>
      <c r="L46" s="28">
        <v>100</v>
      </c>
      <c r="M46" s="63" t="s">
        <v>84</v>
      </c>
      <c r="N46" s="32"/>
      <c r="O46" s="63"/>
      <c r="P46" s="69" t="s">
        <v>95</v>
      </c>
      <c r="Q46" s="66"/>
      <c r="R46" s="85"/>
      <c r="S46" s="86">
        <v>600000</v>
      </c>
      <c r="T46" s="42"/>
    </row>
    <row r="47" s="1" customFormat="1" ht="31.05" customHeight="1" spans="1:20">
      <c r="A47" s="40"/>
      <c r="B47" s="52"/>
      <c r="C47" s="42"/>
      <c r="D47" s="42"/>
      <c r="E47" s="30" t="s">
        <v>106</v>
      </c>
      <c r="F47" s="31" t="s">
        <v>107</v>
      </c>
      <c r="G47" s="34"/>
      <c r="H47" s="33"/>
      <c r="I47" s="32"/>
      <c r="J47" s="32"/>
      <c r="K47" s="28"/>
      <c r="L47" s="28">
        <v>100</v>
      </c>
      <c r="M47" s="63" t="s">
        <v>84</v>
      </c>
      <c r="N47" s="32"/>
      <c r="O47" s="63"/>
      <c r="P47" s="69" t="s">
        <v>108</v>
      </c>
      <c r="Q47" s="66"/>
      <c r="R47" s="85"/>
      <c r="S47" s="86">
        <v>254000</v>
      </c>
      <c r="T47" s="42"/>
    </row>
    <row r="48" s="1" customFormat="1" ht="31.05" customHeight="1" spans="1:20">
      <c r="A48" s="40">
        <v>24</v>
      </c>
      <c r="B48" s="52">
        <v>44145</v>
      </c>
      <c r="C48" s="42">
        <v>216386.2</v>
      </c>
      <c r="D48" s="42"/>
      <c r="E48" s="30" t="s">
        <v>109</v>
      </c>
      <c r="F48" s="31" t="s">
        <v>110</v>
      </c>
      <c r="G48" s="34"/>
      <c r="H48" s="33">
        <v>0.005</v>
      </c>
      <c r="I48" s="32">
        <f>C48*H48</f>
        <v>1081.931</v>
      </c>
      <c r="J48" s="32" t="s">
        <v>60</v>
      </c>
      <c r="K48" s="28"/>
      <c r="L48" s="73">
        <v>1300</v>
      </c>
      <c r="M48" s="28" t="s">
        <v>116</v>
      </c>
      <c r="N48" s="32"/>
      <c r="O48" s="63"/>
      <c r="P48" s="69"/>
      <c r="Q48" s="66"/>
      <c r="R48" s="85"/>
      <c r="S48" s="86"/>
      <c r="T48" s="42"/>
    </row>
    <row r="49" s="1" customFormat="1" ht="31.05" customHeight="1" spans="1:20">
      <c r="A49" s="40"/>
      <c r="B49" s="52"/>
      <c r="C49" s="42"/>
      <c r="D49" s="42"/>
      <c r="E49" s="30" t="s">
        <v>106</v>
      </c>
      <c r="F49" s="31" t="s">
        <v>107</v>
      </c>
      <c r="G49" s="34"/>
      <c r="H49" s="33"/>
      <c r="I49" s="32"/>
      <c r="J49" s="32"/>
      <c r="K49" s="28"/>
      <c r="L49" s="28">
        <v>100</v>
      </c>
      <c r="M49" s="63" t="s">
        <v>84</v>
      </c>
      <c r="N49" s="32"/>
      <c r="O49" s="63"/>
      <c r="P49" s="69" t="s">
        <v>117</v>
      </c>
      <c r="Q49" s="66"/>
      <c r="R49" s="85"/>
      <c r="S49" s="86">
        <v>214000</v>
      </c>
      <c r="T49" s="42"/>
    </row>
    <row r="50" s="1" customFormat="1" ht="31.05" customHeight="1" spans="1:20">
      <c r="A50" s="40">
        <v>25</v>
      </c>
      <c r="B50" s="52" t="s">
        <v>118</v>
      </c>
      <c r="C50" s="42">
        <v>651676.8</v>
      </c>
      <c r="D50" s="42"/>
      <c r="E50" s="30" t="s">
        <v>114</v>
      </c>
      <c r="F50" s="31" t="s">
        <v>115</v>
      </c>
      <c r="G50" s="34"/>
      <c r="H50" s="33">
        <v>0.005</v>
      </c>
      <c r="I50" s="32">
        <f>C50*H50</f>
        <v>3258.384</v>
      </c>
      <c r="J50" s="32" t="s">
        <v>60</v>
      </c>
      <c r="K50" s="28">
        <v>5336</v>
      </c>
      <c r="L50" s="28"/>
      <c r="M50" s="63"/>
      <c r="N50" s="32"/>
      <c r="O50" s="63"/>
      <c r="P50" s="69"/>
      <c r="Q50" s="66"/>
      <c r="R50" s="85"/>
      <c r="S50" s="86"/>
      <c r="T50" s="42"/>
    </row>
    <row r="51" s="1" customFormat="1" ht="31.05" customHeight="1" spans="1:20">
      <c r="A51" s="40"/>
      <c r="B51" s="52"/>
      <c r="C51" s="42"/>
      <c r="D51" s="42"/>
      <c r="E51" s="30" t="s">
        <v>93</v>
      </c>
      <c r="F51" s="31" t="s">
        <v>94</v>
      </c>
      <c r="G51" s="34"/>
      <c r="H51" s="43"/>
      <c r="I51" s="32"/>
      <c r="J51" s="32"/>
      <c r="K51" s="28"/>
      <c r="L51" s="28">
        <v>100</v>
      </c>
      <c r="M51" s="63" t="s">
        <v>84</v>
      </c>
      <c r="N51" s="32"/>
      <c r="O51" s="63"/>
      <c r="P51" s="69" t="s">
        <v>95</v>
      </c>
      <c r="Q51" s="66"/>
      <c r="R51" s="85"/>
      <c r="S51" s="86">
        <v>600000</v>
      </c>
      <c r="T51" s="42"/>
    </row>
    <row r="52" s="1" customFormat="1" ht="31.05" customHeight="1" spans="1:20">
      <c r="A52" s="40">
        <v>26</v>
      </c>
      <c r="B52" s="52">
        <v>44211</v>
      </c>
      <c r="C52" s="42">
        <v>162919.2</v>
      </c>
      <c r="D52" s="42"/>
      <c r="E52" s="30" t="s">
        <v>109</v>
      </c>
      <c r="F52" s="31" t="s">
        <v>110</v>
      </c>
      <c r="G52" s="34"/>
      <c r="H52" s="33">
        <v>0.005</v>
      </c>
      <c r="I52" s="32">
        <f>C52*H52</f>
        <v>814.596</v>
      </c>
      <c r="J52" s="32" t="s">
        <v>60</v>
      </c>
      <c r="K52" s="28"/>
      <c r="L52" s="28"/>
      <c r="M52" s="63"/>
      <c r="N52" s="32"/>
      <c r="O52" s="63"/>
      <c r="P52" s="69"/>
      <c r="Q52" s="66"/>
      <c r="R52" s="85"/>
      <c r="S52" s="86"/>
      <c r="T52" s="42"/>
    </row>
    <row r="53" s="1" customFormat="1" ht="31.05" customHeight="1" spans="1:20">
      <c r="A53" s="40"/>
      <c r="B53" s="52"/>
      <c r="C53" s="42"/>
      <c r="D53" s="42"/>
      <c r="E53" s="30" t="s">
        <v>111</v>
      </c>
      <c r="F53" s="31" t="s">
        <v>112</v>
      </c>
      <c r="G53" s="34"/>
      <c r="H53" s="33"/>
      <c r="I53" s="32"/>
      <c r="J53" s="32"/>
      <c r="K53" s="28"/>
      <c r="L53" s="28">
        <v>100</v>
      </c>
      <c r="M53" s="63" t="s">
        <v>84</v>
      </c>
      <c r="N53" s="32"/>
      <c r="O53" s="63"/>
      <c r="P53" s="69" t="s">
        <v>113</v>
      </c>
      <c r="Q53" s="66"/>
      <c r="R53" s="85"/>
      <c r="S53" s="86">
        <v>200000</v>
      </c>
      <c r="T53" s="42"/>
    </row>
    <row r="54" s="1" customFormat="1" ht="31.05" hidden="1" customHeight="1" spans="1:20">
      <c r="A54" s="53"/>
      <c r="B54" s="54"/>
      <c r="C54" s="47"/>
      <c r="D54" s="47"/>
      <c r="E54" s="55"/>
      <c r="F54" s="56"/>
      <c r="G54" s="48"/>
      <c r="H54" s="57"/>
      <c r="I54" s="71"/>
      <c r="J54" s="71"/>
      <c r="K54" s="28"/>
      <c r="L54" s="28"/>
      <c r="M54" s="63"/>
      <c r="N54" s="32"/>
      <c r="O54" s="63"/>
      <c r="P54" s="69"/>
      <c r="Q54" s="66"/>
      <c r="R54" s="85"/>
      <c r="S54" s="86"/>
      <c r="T54" s="42"/>
    </row>
    <row r="55" s="1" customFormat="1" ht="31.05" hidden="1" customHeight="1" spans="1:20">
      <c r="A55" s="53"/>
      <c r="B55" s="54"/>
      <c r="C55" s="47"/>
      <c r="D55" s="47"/>
      <c r="E55" s="55"/>
      <c r="F55" s="56"/>
      <c r="G55" s="48"/>
      <c r="H55" s="57"/>
      <c r="I55" s="71"/>
      <c r="J55" s="71"/>
      <c r="K55" s="28"/>
      <c r="L55" s="28"/>
      <c r="M55" s="63"/>
      <c r="N55" s="32"/>
      <c r="O55" s="63"/>
      <c r="P55" s="69"/>
      <c r="Q55" s="66"/>
      <c r="R55" s="85"/>
      <c r="S55" s="86"/>
      <c r="T55" s="42"/>
    </row>
    <row r="56" s="1" customFormat="1" ht="31.05" hidden="1" customHeight="1" spans="1:20">
      <c r="A56" s="53"/>
      <c r="B56" s="54"/>
      <c r="C56" s="47"/>
      <c r="D56" s="47"/>
      <c r="E56" s="55"/>
      <c r="F56" s="56"/>
      <c r="G56" s="48"/>
      <c r="H56" s="57"/>
      <c r="I56" s="71"/>
      <c r="J56" s="71"/>
      <c r="K56" s="28"/>
      <c r="L56" s="28"/>
      <c r="M56" s="63"/>
      <c r="N56" s="32"/>
      <c r="O56" s="63"/>
      <c r="P56" s="69"/>
      <c r="Q56" s="66"/>
      <c r="R56" s="85"/>
      <c r="S56" s="86"/>
      <c r="T56" s="42"/>
    </row>
    <row r="57" s="1" customFormat="1" ht="31.05" hidden="1" customHeight="1" spans="1:20">
      <c r="A57" s="53"/>
      <c r="B57" s="54"/>
      <c r="C57" s="47"/>
      <c r="D57" s="47"/>
      <c r="E57" s="55"/>
      <c r="F57" s="56"/>
      <c r="G57" s="48"/>
      <c r="H57" s="57"/>
      <c r="I57" s="71"/>
      <c r="J57" s="71"/>
      <c r="K57" s="28"/>
      <c r="L57" s="28"/>
      <c r="M57" s="63"/>
      <c r="N57" s="32"/>
      <c r="O57" s="63"/>
      <c r="P57" s="69"/>
      <c r="Q57" s="66"/>
      <c r="R57" s="85"/>
      <c r="S57" s="86"/>
      <c r="T57" s="42"/>
    </row>
    <row r="58" s="1" customFormat="1" ht="31.05" hidden="1" customHeight="1" spans="1:20">
      <c r="A58" s="53"/>
      <c r="B58" s="54"/>
      <c r="C58" s="47"/>
      <c r="D58" s="47"/>
      <c r="E58" s="55"/>
      <c r="F58" s="56"/>
      <c r="G58" s="48"/>
      <c r="H58" s="57"/>
      <c r="I58" s="71"/>
      <c r="J58" s="71"/>
      <c r="K58" s="28"/>
      <c r="L58" s="28"/>
      <c r="M58" s="63"/>
      <c r="N58" s="32"/>
      <c r="O58" s="63"/>
      <c r="P58" s="69"/>
      <c r="Q58" s="66"/>
      <c r="R58" s="85"/>
      <c r="S58" s="86"/>
      <c r="T58" s="42"/>
    </row>
    <row r="59" s="1" customFormat="1" ht="31.05" hidden="1" customHeight="1" spans="1:20">
      <c r="A59" s="53"/>
      <c r="B59" s="54"/>
      <c r="C59" s="47"/>
      <c r="D59" s="47"/>
      <c r="E59" s="55"/>
      <c r="F59" s="56"/>
      <c r="G59" s="48"/>
      <c r="H59" s="57"/>
      <c r="I59" s="71"/>
      <c r="J59" s="71"/>
      <c r="K59" s="28"/>
      <c r="L59" s="28"/>
      <c r="M59" s="63"/>
      <c r="N59" s="32"/>
      <c r="O59" s="63"/>
      <c r="P59" s="69"/>
      <c r="Q59" s="66"/>
      <c r="R59" s="85"/>
      <c r="S59" s="86"/>
      <c r="T59" s="42"/>
    </row>
    <row r="60" s="1" customFormat="1" ht="31.05" hidden="1" customHeight="1" spans="1:20">
      <c r="A60" s="53"/>
      <c r="B60" s="54"/>
      <c r="C60" s="47"/>
      <c r="D60" s="47"/>
      <c r="E60" s="55"/>
      <c r="F60" s="56"/>
      <c r="G60" s="48"/>
      <c r="H60" s="57"/>
      <c r="I60" s="71"/>
      <c r="J60" s="71"/>
      <c r="K60" s="28"/>
      <c r="L60" s="28"/>
      <c r="M60" s="63"/>
      <c r="N60" s="32"/>
      <c r="O60" s="63"/>
      <c r="P60" s="69"/>
      <c r="Q60" s="66"/>
      <c r="R60" s="85"/>
      <c r="S60" s="86"/>
      <c r="T60" s="42"/>
    </row>
    <row r="61" s="1" customFormat="1" ht="31.05" hidden="1" customHeight="1" spans="1:20">
      <c r="A61" s="53"/>
      <c r="B61" s="54"/>
      <c r="C61" s="47"/>
      <c r="D61" s="47"/>
      <c r="E61" s="55"/>
      <c r="F61" s="56"/>
      <c r="G61" s="48"/>
      <c r="H61" s="57"/>
      <c r="I61" s="71"/>
      <c r="J61" s="71"/>
      <c r="K61" s="28"/>
      <c r="L61" s="28"/>
      <c r="M61" s="63"/>
      <c r="N61" s="32"/>
      <c r="O61" s="63"/>
      <c r="P61" s="69"/>
      <c r="Q61" s="66"/>
      <c r="R61" s="85"/>
      <c r="S61" s="86"/>
      <c r="T61" s="42"/>
    </row>
    <row r="62" s="1" customFormat="1" ht="31.05" hidden="1" customHeight="1" spans="1:20">
      <c r="A62" s="53"/>
      <c r="B62" s="54"/>
      <c r="C62" s="47"/>
      <c r="D62" s="47"/>
      <c r="E62" s="55"/>
      <c r="F62" s="56"/>
      <c r="G62" s="48"/>
      <c r="H62" s="57"/>
      <c r="I62" s="71"/>
      <c r="J62" s="71"/>
      <c r="K62" s="28"/>
      <c r="L62" s="28"/>
      <c r="M62" s="63"/>
      <c r="N62" s="32"/>
      <c r="O62" s="63"/>
      <c r="P62" s="69"/>
      <c r="Q62" s="66"/>
      <c r="R62" s="85"/>
      <c r="S62" s="86"/>
      <c r="T62" s="42"/>
    </row>
    <row r="63" s="1" customFormat="1" ht="31.05" hidden="1" customHeight="1" spans="1:20">
      <c r="A63" s="53"/>
      <c r="B63" s="54"/>
      <c r="C63" s="47"/>
      <c r="D63" s="47"/>
      <c r="E63" s="55"/>
      <c r="F63" s="56"/>
      <c r="G63" s="48"/>
      <c r="H63" s="57"/>
      <c r="I63" s="71"/>
      <c r="J63" s="71"/>
      <c r="K63" s="28"/>
      <c r="L63" s="28"/>
      <c r="M63" s="63"/>
      <c r="N63" s="32"/>
      <c r="O63" s="63"/>
      <c r="P63" s="69"/>
      <c r="Q63" s="66"/>
      <c r="R63" s="85"/>
      <c r="S63" s="86"/>
      <c r="T63" s="42"/>
    </row>
    <row r="64" s="1" customFormat="1" ht="31.05" hidden="1" customHeight="1" spans="1:20">
      <c r="A64" s="53"/>
      <c r="B64" s="54"/>
      <c r="C64" s="47"/>
      <c r="D64" s="47"/>
      <c r="E64" s="55"/>
      <c r="F64" s="56"/>
      <c r="G64" s="48"/>
      <c r="H64" s="57"/>
      <c r="I64" s="71"/>
      <c r="J64" s="71"/>
      <c r="K64" s="28"/>
      <c r="L64" s="28"/>
      <c r="M64" s="63"/>
      <c r="N64" s="32"/>
      <c r="O64" s="63"/>
      <c r="P64" s="69"/>
      <c r="Q64" s="66"/>
      <c r="R64" s="85"/>
      <c r="S64" s="86"/>
      <c r="T64" s="42"/>
    </row>
    <row r="65" s="1" customFormat="1" ht="31.05" hidden="1" customHeight="1" spans="1:20">
      <c r="A65" s="53"/>
      <c r="B65" s="54"/>
      <c r="C65" s="47"/>
      <c r="D65" s="47"/>
      <c r="E65" s="55"/>
      <c r="F65" s="56"/>
      <c r="G65" s="48"/>
      <c r="H65" s="57"/>
      <c r="I65" s="71"/>
      <c r="J65" s="71"/>
      <c r="K65" s="28"/>
      <c r="L65" s="28"/>
      <c r="M65" s="63"/>
      <c r="N65" s="32"/>
      <c r="O65" s="63"/>
      <c r="P65" s="69"/>
      <c r="Q65" s="66"/>
      <c r="R65" s="85"/>
      <c r="S65" s="86"/>
      <c r="T65" s="42"/>
    </row>
    <row r="66" s="1" customFormat="1" ht="31.05" hidden="1" customHeight="1" spans="1:20">
      <c r="A66" s="53"/>
      <c r="B66" s="54"/>
      <c r="C66" s="47"/>
      <c r="D66" s="47"/>
      <c r="E66" s="55"/>
      <c r="F66" s="56"/>
      <c r="G66" s="48"/>
      <c r="H66" s="57"/>
      <c r="I66" s="71"/>
      <c r="J66" s="71"/>
      <c r="K66" s="28"/>
      <c r="L66" s="28"/>
      <c r="M66" s="63"/>
      <c r="N66" s="32"/>
      <c r="O66" s="63"/>
      <c r="P66" s="69"/>
      <c r="Q66" s="66"/>
      <c r="R66" s="85"/>
      <c r="S66" s="86"/>
      <c r="T66" s="42"/>
    </row>
    <row r="67" s="1" customFormat="1" ht="31.05" hidden="1" customHeight="1" spans="1:20">
      <c r="A67" s="53"/>
      <c r="B67" s="54"/>
      <c r="C67" s="47"/>
      <c r="D67" s="47"/>
      <c r="E67" s="55"/>
      <c r="F67" s="56"/>
      <c r="G67" s="48"/>
      <c r="H67" s="57"/>
      <c r="I67" s="71"/>
      <c r="J67" s="71"/>
      <c r="K67" s="28"/>
      <c r="L67" s="28"/>
      <c r="M67" s="63"/>
      <c r="N67" s="32"/>
      <c r="O67" s="63"/>
      <c r="P67" s="69"/>
      <c r="Q67" s="66"/>
      <c r="R67" s="85"/>
      <c r="S67" s="86"/>
      <c r="T67" s="42"/>
    </row>
    <row r="68" s="1" customFormat="1" ht="31.05" hidden="1" customHeight="1" spans="1:20">
      <c r="A68" s="53"/>
      <c r="B68" s="54"/>
      <c r="C68" s="47"/>
      <c r="D68" s="47"/>
      <c r="E68" s="55"/>
      <c r="F68" s="56"/>
      <c r="G68" s="48"/>
      <c r="H68" s="57"/>
      <c r="I68" s="71"/>
      <c r="J68" s="71"/>
      <c r="K68" s="28"/>
      <c r="L68" s="28"/>
      <c r="M68" s="63"/>
      <c r="N68" s="32"/>
      <c r="O68" s="63"/>
      <c r="P68" s="69"/>
      <c r="Q68" s="66"/>
      <c r="R68" s="85"/>
      <c r="S68" s="86"/>
      <c r="T68" s="42"/>
    </row>
    <row r="69" s="1" customFormat="1" ht="31.05" hidden="1" customHeight="1" spans="1:20">
      <c r="A69" s="53"/>
      <c r="B69" s="54"/>
      <c r="C69" s="47"/>
      <c r="D69" s="47"/>
      <c r="E69" s="55"/>
      <c r="F69" s="56"/>
      <c r="G69" s="48"/>
      <c r="H69" s="57"/>
      <c r="I69" s="71"/>
      <c r="J69" s="71"/>
      <c r="K69" s="28"/>
      <c r="L69" s="28"/>
      <c r="M69" s="63"/>
      <c r="N69" s="32"/>
      <c r="O69" s="63"/>
      <c r="P69" s="69"/>
      <c r="Q69" s="66"/>
      <c r="R69" s="85"/>
      <c r="S69" s="86"/>
      <c r="T69" s="42"/>
    </row>
    <row r="70" s="1" customFormat="1" ht="31.05" hidden="1" customHeight="1" spans="1:20">
      <c r="A70" s="53"/>
      <c r="B70" s="54"/>
      <c r="C70" s="47"/>
      <c r="D70" s="47"/>
      <c r="E70" s="55"/>
      <c r="F70" s="56"/>
      <c r="G70" s="48"/>
      <c r="H70" s="57"/>
      <c r="I70" s="71"/>
      <c r="J70" s="71"/>
      <c r="K70" s="28"/>
      <c r="L70" s="28"/>
      <c r="M70" s="63"/>
      <c r="N70" s="32"/>
      <c r="O70" s="63"/>
      <c r="P70" s="69"/>
      <c r="Q70" s="66"/>
      <c r="R70" s="85"/>
      <c r="S70" s="86"/>
      <c r="T70" s="42"/>
    </row>
    <row r="71" s="1" customFormat="1" ht="31.05" customHeight="1" spans="1:20">
      <c r="A71" s="40">
        <v>27</v>
      </c>
      <c r="B71" s="52">
        <v>44487</v>
      </c>
      <c r="C71" s="42"/>
      <c r="D71" s="42">
        <v>500000</v>
      </c>
      <c r="E71" s="30" t="s">
        <v>119</v>
      </c>
      <c r="F71" s="31"/>
      <c r="G71" s="34"/>
      <c r="H71" s="33"/>
      <c r="I71" s="32" t="s">
        <v>120</v>
      </c>
      <c r="J71" s="32"/>
      <c r="K71" s="28" t="s">
        <v>121</v>
      </c>
      <c r="L71" s="28">
        <v>100</v>
      </c>
      <c r="M71" s="63" t="s">
        <v>122</v>
      </c>
      <c r="N71" s="32"/>
      <c r="O71" s="63"/>
      <c r="P71" s="69" t="s">
        <v>123</v>
      </c>
      <c r="Q71" s="66"/>
      <c r="R71" s="85"/>
      <c r="S71" s="86">
        <v>500000</v>
      </c>
      <c r="T71" s="42"/>
    </row>
    <row r="72" s="1" customFormat="1" ht="31.05" customHeight="1" spans="1:20">
      <c r="A72" s="40">
        <v>28</v>
      </c>
      <c r="B72" s="52">
        <v>44503</v>
      </c>
      <c r="C72" s="42"/>
      <c r="D72" s="42">
        <v>88000</v>
      </c>
      <c r="E72" s="30" t="s">
        <v>119</v>
      </c>
      <c r="F72" s="31"/>
      <c r="G72" s="34"/>
      <c r="H72" s="33"/>
      <c r="I72" s="32"/>
      <c r="J72" s="32"/>
      <c r="K72" s="28"/>
      <c r="L72" s="28"/>
      <c r="M72" s="63"/>
      <c r="N72" s="32"/>
      <c r="O72" s="63"/>
      <c r="P72" s="69" t="s">
        <v>124</v>
      </c>
      <c r="Q72" s="66"/>
      <c r="R72" s="85"/>
      <c r="S72" s="86">
        <v>88000</v>
      </c>
      <c r="T72" s="42"/>
    </row>
    <row r="73" s="1" customFormat="1" ht="31.05" customHeight="1" spans="1:20">
      <c r="A73" s="40">
        <v>29</v>
      </c>
      <c r="B73" s="52">
        <v>44523</v>
      </c>
      <c r="C73" s="42"/>
      <c r="D73" s="42">
        <v>260000</v>
      </c>
      <c r="E73" s="30" t="s">
        <v>125</v>
      </c>
      <c r="F73" s="31"/>
      <c r="G73" s="34"/>
      <c r="H73" s="33"/>
      <c r="I73" s="32"/>
      <c r="J73" s="32"/>
      <c r="K73" s="28"/>
      <c r="L73" s="28">
        <v>100</v>
      </c>
      <c r="M73" s="63" t="s">
        <v>122</v>
      </c>
      <c r="N73" s="32"/>
      <c r="O73" s="63"/>
      <c r="P73" s="69" t="s">
        <v>126</v>
      </c>
      <c r="Q73" s="66"/>
      <c r="R73" s="85"/>
      <c r="S73" s="86">
        <v>180000</v>
      </c>
      <c r="T73" s="42"/>
    </row>
    <row r="74" s="2" customFormat="1" ht="31.05" customHeight="1" spans="1:20">
      <c r="A74" s="40">
        <v>30</v>
      </c>
      <c r="B74" s="54"/>
      <c r="C74" s="47"/>
      <c r="D74" s="47"/>
      <c r="E74" s="55"/>
      <c r="F74" s="56"/>
      <c r="G74" s="48"/>
      <c r="H74" s="57"/>
      <c r="I74" s="71"/>
      <c r="J74" s="71"/>
      <c r="K74" s="105"/>
      <c r="L74" s="28">
        <f>50+654</f>
        <v>704</v>
      </c>
      <c r="M74" s="63" t="s">
        <v>127</v>
      </c>
      <c r="N74" s="32"/>
      <c r="O74" s="63"/>
      <c r="P74" s="69" t="s">
        <v>126</v>
      </c>
      <c r="Q74" s="66"/>
      <c r="R74" s="85"/>
      <c r="S74" s="86">
        <v>80000</v>
      </c>
      <c r="T74" s="47"/>
    </row>
    <row r="75" s="1" customFormat="1" ht="31.05" customHeight="1" spans="1:20">
      <c r="A75" s="40">
        <v>31</v>
      </c>
      <c r="B75" s="52">
        <v>43468</v>
      </c>
      <c r="C75" s="42"/>
      <c r="D75" s="42">
        <v>340000</v>
      </c>
      <c r="E75" s="30"/>
      <c r="F75" s="31"/>
      <c r="G75" s="34"/>
      <c r="H75" s="33"/>
      <c r="I75" s="32"/>
      <c r="J75" s="32"/>
      <c r="K75" s="28"/>
      <c r="L75" s="105">
        <v>17000</v>
      </c>
      <c r="M75" s="106" t="s">
        <v>128</v>
      </c>
      <c r="N75" s="32"/>
      <c r="O75" s="63"/>
      <c r="P75" s="69" t="s">
        <v>129</v>
      </c>
      <c r="Q75" s="66"/>
      <c r="R75" s="85"/>
      <c r="S75" s="86">
        <v>340000</v>
      </c>
      <c r="T75" s="42"/>
    </row>
    <row r="76" s="1" customFormat="1" ht="31.05" customHeight="1" spans="1:20">
      <c r="A76" s="40">
        <v>32</v>
      </c>
      <c r="B76" s="52">
        <v>43468</v>
      </c>
      <c r="C76" s="42"/>
      <c r="D76" s="42"/>
      <c r="E76" s="30"/>
      <c r="F76" s="31"/>
      <c r="G76" s="34"/>
      <c r="H76" s="33"/>
      <c r="I76" s="32"/>
      <c r="J76" s="32"/>
      <c r="K76" s="28"/>
      <c r="L76" s="105">
        <v>500</v>
      </c>
      <c r="M76" s="106" t="s">
        <v>130</v>
      </c>
      <c r="N76" s="32"/>
      <c r="O76" s="63"/>
      <c r="P76" s="69" t="s">
        <v>131</v>
      </c>
      <c r="Q76" s="66"/>
      <c r="R76" s="85"/>
      <c r="S76" s="86">
        <v>-340000</v>
      </c>
      <c r="T76" s="42"/>
    </row>
    <row r="77" s="1" customFormat="1" ht="31.05" customHeight="1" spans="1:20">
      <c r="A77" s="40">
        <v>33</v>
      </c>
      <c r="B77" s="52">
        <v>44663</v>
      </c>
      <c r="C77" s="42"/>
      <c r="D77" s="42">
        <v>-200000</v>
      </c>
      <c r="E77" s="30" t="s">
        <v>132</v>
      </c>
      <c r="F77" s="31"/>
      <c r="G77" s="34"/>
      <c r="H77" s="33"/>
      <c r="I77" s="32"/>
      <c r="J77" s="32"/>
      <c r="K77" s="28"/>
      <c r="L77" s="107">
        <v>50</v>
      </c>
      <c r="M77" s="108" t="s">
        <v>133</v>
      </c>
      <c r="N77" s="32"/>
      <c r="O77" s="63"/>
      <c r="P77" s="69" t="s">
        <v>134</v>
      </c>
      <c r="Q77" s="66"/>
      <c r="R77" s="85"/>
      <c r="S77" s="86"/>
      <c r="T77" s="42"/>
    </row>
    <row r="78" s="1" customFormat="1" ht="31.05" customHeight="1" spans="1:20">
      <c r="A78" s="40">
        <v>34</v>
      </c>
      <c r="B78" s="52"/>
      <c r="C78" s="42"/>
      <c r="D78" s="42">
        <v>-100000</v>
      </c>
      <c r="E78" s="30" t="s">
        <v>135</v>
      </c>
      <c r="F78" s="31"/>
      <c r="G78" s="34"/>
      <c r="H78" s="33"/>
      <c r="I78" s="32"/>
      <c r="J78" s="32"/>
      <c r="K78" s="28"/>
      <c r="L78" s="107">
        <v>50</v>
      </c>
      <c r="M78" s="108" t="s">
        <v>136</v>
      </c>
      <c r="N78" s="32"/>
      <c r="O78" s="63"/>
      <c r="P78" s="69" t="s">
        <v>137</v>
      </c>
      <c r="Q78" s="66"/>
      <c r="R78" s="85"/>
      <c r="S78" s="86"/>
      <c r="T78" s="42"/>
    </row>
    <row r="79" s="3" customFormat="1" ht="31.05" customHeight="1" spans="1:20">
      <c r="A79" s="89">
        <v>35</v>
      </c>
      <c r="B79" s="90">
        <v>44785</v>
      </c>
      <c r="C79" s="91"/>
      <c r="D79" s="91">
        <v>-40000</v>
      </c>
      <c r="E79" s="92" t="s">
        <v>135</v>
      </c>
      <c r="F79" s="93"/>
      <c r="G79" s="94"/>
      <c r="H79" s="95"/>
      <c r="I79" s="109"/>
      <c r="J79" s="109"/>
      <c r="K79" s="110"/>
      <c r="L79" s="110"/>
      <c r="M79" s="111"/>
      <c r="N79" s="109"/>
      <c r="O79" s="111"/>
      <c r="P79" s="112" t="s">
        <v>137</v>
      </c>
      <c r="Q79" s="122"/>
      <c r="R79" s="123"/>
      <c r="S79" s="124"/>
      <c r="T79" s="91"/>
    </row>
    <row r="80" s="2" customFormat="1" ht="31.05" customHeight="1" spans="1:20">
      <c r="A80" s="40">
        <v>36</v>
      </c>
      <c r="B80" s="54">
        <v>45343</v>
      </c>
      <c r="C80" s="47">
        <v>56100</v>
      </c>
      <c r="D80" s="47"/>
      <c r="E80" s="55"/>
      <c r="F80" s="56"/>
      <c r="G80" s="48"/>
      <c r="H80" s="57"/>
      <c r="I80" s="71"/>
      <c r="J80" s="71"/>
      <c r="K80" s="105"/>
      <c r="L80" s="105"/>
      <c r="M80" s="106"/>
      <c r="N80" s="71"/>
      <c r="O80" s="106"/>
      <c r="P80" s="113"/>
      <c r="Q80" s="87"/>
      <c r="R80" s="88"/>
      <c r="S80" s="125"/>
      <c r="T80" s="47"/>
    </row>
    <row r="81" s="2" customFormat="1" ht="31.05" customHeight="1" spans="1:20">
      <c r="A81" s="40">
        <v>37</v>
      </c>
      <c r="B81" s="54">
        <v>45643</v>
      </c>
      <c r="C81" s="47"/>
      <c r="D81" s="47">
        <v>30000</v>
      </c>
      <c r="E81" s="55" t="s">
        <v>138</v>
      </c>
      <c r="F81" s="56"/>
      <c r="G81" s="48"/>
      <c r="H81" s="57"/>
      <c r="I81" s="71"/>
      <c r="J81" s="71"/>
      <c r="K81" s="105"/>
      <c r="L81" s="105"/>
      <c r="M81" s="106"/>
      <c r="N81" s="71"/>
      <c r="O81" s="106"/>
      <c r="P81" s="113"/>
      <c r="Q81" s="87"/>
      <c r="R81" s="88"/>
      <c r="S81" s="125"/>
      <c r="T81" s="47"/>
    </row>
    <row r="82" ht="31.05" customHeight="1" spans="1:20">
      <c r="A82" s="40">
        <v>38</v>
      </c>
      <c r="B82" s="41"/>
      <c r="C82" s="42"/>
      <c r="D82" s="42"/>
      <c r="E82" s="30"/>
      <c r="F82" s="31"/>
      <c r="G82" s="34"/>
      <c r="H82" s="43"/>
      <c r="I82" s="32"/>
      <c r="J82" s="32"/>
      <c r="K82" s="28"/>
      <c r="L82" s="28"/>
      <c r="M82" s="63"/>
      <c r="N82" s="32"/>
      <c r="O82" s="63"/>
      <c r="P82" s="26"/>
      <c r="Q82" s="66"/>
      <c r="R82" s="85"/>
      <c r="S82" s="86"/>
      <c r="T82" s="42"/>
    </row>
    <row r="83" ht="30" customHeight="1" spans="1:20">
      <c r="A83" s="8" t="s">
        <v>96</v>
      </c>
      <c r="B83" s="8"/>
      <c r="C83" s="96">
        <f>SUM(C8:C82)</f>
        <v>12070286</v>
      </c>
      <c r="D83" s="96">
        <f>SUM(D8:D82)</f>
        <v>2576889.6</v>
      </c>
      <c r="E83" s="97"/>
      <c r="F83" s="97"/>
      <c r="G83" s="97"/>
      <c r="H83" s="10" t="s">
        <v>97</v>
      </c>
      <c r="I83" s="114">
        <f>SUM(I8:I82)</f>
        <v>60071.635</v>
      </c>
      <c r="J83" s="97"/>
      <c r="K83" s="115">
        <f>SUM(K8:K82)</f>
        <v>336041.21</v>
      </c>
      <c r="L83" s="115">
        <f>SUM(L8:L82)</f>
        <v>21404</v>
      </c>
      <c r="M83" s="10" t="s">
        <v>97</v>
      </c>
      <c r="N83" s="114">
        <f>SUM(N8:N82)</f>
        <v>0</v>
      </c>
      <c r="O83" s="10" t="s">
        <v>97</v>
      </c>
      <c r="P83" s="10" t="s">
        <v>97</v>
      </c>
      <c r="Q83" s="10"/>
      <c r="R83" s="96">
        <f>SUM(R8:R82)</f>
        <v>6089911.98</v>
      </c>
      <c r="S83" s="115">
        <f>SUM(S8:S82)</f>
        <v>14156499.61</v>
      </c>
      <c r="T83" s="114">
        <f>C83+D83-S83-I83-K83-L83-N83</f>
        <v>73159.1450000002</v>
      </c>
    </row>
    <row r="84" ht="30" customHeight="1" spans="1:20">
      <c r="A84" s="8" t="s">
        <v>98</v>
      </c>
      <c r="B84" s="8"/>
      <c r="C84" s="8" t="s">
        <v>99</v>
      </c>
      <c r="D84" s="8"/>
      <c r="E84" s="8"/>
      <c r="F84" s="98">
        <f>N84</f>
        <v>40000</v>
      </c>
      <c r="G84" s="99"/>
      <c r="H84" s="100" t="s">
        <v>100</v>
      </c>
      <c r="I84" s="116"/>
      <c r="J84" s="116"/>
      <c r="K84" s="116"/>
      <c r="L84" s="117"/>
      <c r="M84" s="8" t="s">
        <v>101</v>
      </c>
      <c r="N84" s="98">
        <v>40000</v>
      </c>
      <c r="O84" s="99"/>
      <c r="P84" s="99"/>
      <c r="Q84" s="99"/>
      <c r="R84" s="99"/>
      <c r="S84" s="99"/>
      <c r="T84" s="126"/>
    </row>
    <row r="85" ht="30" customHeight="1" spans="1:20">
      <c r="A85" s="8"/>
      <c r="B85" s="8"/>
      <c r="C85" s="8" t="s">
        <v>102</v>
      </c>
      <c r="D85" s="8"/>
      <c r="E85" s="8"/>
      <c r="F85" s="101">
        <v>0</v>
      </c>
      <c r="G85" s="102"/>
      <c r="H85" s="103"/>
      <c r="I85" s="118"/>
      <c r="J85" s="118"/>
      <c r="K85" s="118"/>
      <c r="L85" s="119"/>
      <c r="M85" s="8" t="s">
        <v>103</v>
      </c>
      <c r="N85" s="120" t="s">
        <v>139</v>
      </c>
      <c r="O85" s="121"/>
      <c r="P85" s="121"/>
      <c r="Q85" s="121"/>
      <c r="R85" s="121"/>
      <c r="S85" s="121"/>
      <c r="T85" s="127"/>
    </row>
    <row r="89" spans="15:15">
      <c r="O89" s="1">
        <f>S83-D83</f>
        <v>11579610.01</v>
      </c>
    </row>
    <row r="91" spans="2:2">
      <c r="B91" s="104"/>
    </row>
    <row r="92" spans="16:16">
      <c r="P92" s="1">
        <f>K42+K43</f>
        <v>4478</v>
      </c>
    </row>
    <row r="97" spans="16:16">
      <c r="P97" s="1">
        <f>I42+I43</f>
        <v>3698</v>
      </c>
    </row>
  </sheetData>
  <autoFilter xmlns:etc="http://www.wps.cn/officeDocument/2017/etCustomData" ref="A7:XFD53" etc:filterBottomFollowUsedRange="0">
    <extLst/>
  </autoFilter>
  <mergeCells count="5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83:B83"/>
    <mergeCell ref="C84:E84"/>
    <mergeCell ref="F84:G84"/>
    <mergeCell ref="N84:T84"/>
    <mergeCell ref="C85:E85"/>
    <mergeCell ref="F85:G85"/>
    <mergeCell ref="N85:T85"/>
    <mergeCell ref="A5:A7"/>
    <mergeCell ref="A23:A24"/>
    <mergeCell ref="A25:A26"/>
    <mergeCell ref="A27:A29"/>
    <mergeCell ref="A30:A31"/>
    <mergeCell ref="A32:A34"/>
    <mergeCell ref="A35:A38"/>
    <mergeCell ref="A40:A41"/>
    <mergeCell ref="A42:A44"/>
    <mergeCell ref="B42:B44"/>
    <mergeCell ref="C27:C28"/>
    <mergeCell ref="S5:S7"/>
    <mergeCell ref="T5:T7"/>
    <mergeCell ref="A84:B85"/>
    <mergeCell ref="H84:L85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第1次</vt:lpstr>
      <vt:lpstr>新6</vt:lpstr>
      <vt:lpstr>7</vt:lpstr>
      <vt:lpstr>23</vt:lpstr>
      <vt:lpstr>24</vt:lpstr>
      <vt:lpstr>25</vt:lpstr>
      <vt:lpstr>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crush</cp:lastModifiedBy>
  <dcterms:created xsi:type="dcterms:W3CDTF">2017-01-10T04:48:00Z</dcterms:created>
  <dcterms:modified xsi:type="dcterms:W3CDTF">2024-12-17T08:48:58Z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7C7AE9071A0B4A5F8895452924585309</vt:lpwstr>
  </property>
</Properties>
</file>