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9"/>
  </bookViews>
  <sheets>
    <sheet name="1" sheetId="7" r:id="rId1"/>
    <sheet name="2" sheetId="8" r:id="rId2"/>
    <sheet name="3" sheetId="9" r:id="rId3"/>
    <sheet name="4" sheetId="10" r:id="rId4"/>
    <sheet name="5" sheetId="11" r:id="rId5"/>
    <sheet name="5-1" sheetId="12" r:id="rId6"/>
    <sheet name="6-1" sheetId="13" r:id="rId7"/>
    <sheet name="6-2" sheetId="14" r:id="rId8"/>
    <sheet name="6-3" sheetId="15" r:id="rId9"/>
    <sheet name="6-4" sheetId="16" r:id="rId10"/>
  </sheets>
  <calcPr calcId="144525" concurrentCalc="0"/>
</workbook>
</file>

<file path=xl/sharedStrings.xml><?xml version="1.0" encoding="utf-8"?>
<sst xmlns="http://schemas.openxmlformats.org/spreadsheetml/2006/main" count="861" uniqueCount="79">
  <si>
    <t xml:space="preserve">工程款支付证书 </t>
  </si>
  <si>
    <t>工程名称</t>
  </si>
  <si>
    <t>巢湖市2018年烔炀镇农村道路畅通工程较大自然村硬化（坝堰路等）</t>
  </si>
  <si>
    <t>ERP编号</t>
  </si>
  <si>
    <t>档案编号</t>
  </si>
  <si>
    <t>CD2018-072</t>
  </si>
  <si>
    <t>合同金额</t>
  </si>
  <si>
    <t>中标  日期</t>
  </si>
  <si>
    <t>2018.9.6</t>
  </si>
  <si>
    <t>已供工程  资料</t>
  </si>
  <si>
    <t>中标通知书、施工合同、内部承包协议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</si>
  <si>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</si>
  <si>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</si>
  <si>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</si>
  <si>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</si>
  <si>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</si>
  <si>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</si>
  <si>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</si>
  <si>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赵宝刚13905658882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</si>
  <si>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</si>
  <si>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</si>
  <si>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</si>
  <si>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</si>
  <si>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</si>
  <si>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</si>
  <si>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</si>
  <si>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</si>
  <si>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</si>
  <si>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</si>
  <si>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</si>
  <si>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</si>
  <si>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</si>
  <si>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</si>
  <si>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本次结算   支付明细</t>
  </si>
  <si>
    <t>专户</t>
  </si>
  <si>
    <t>建造师占用费1500元/月，工期120天</t>
  </si>
  <si>
    <t>一季度所得税预留1%</t>
  </si>
  <si>
    <t>材料</t>
  </si>
  <si>
    <t>88048是从此次的410多万中由分公司转至我公司帐上的</t>
  </si>
  <si>
    <t>合计</t>
  </si>
  <si>
    <t>-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</si>
  <si>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</si>
  <si>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</si>
  <si>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</si>
  <si>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</si>
  <si>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</si>
  <si>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</si>
  <si>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</si>
  <si>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</si>
  <si>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</si>
  <si>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</si>
  <si>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</si>
  <si>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</si>
  <si>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</si>
  <si>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</si>
  <si>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</si>
  <si>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20512是从此次的工程款中由分公司转至我公司帐上的</t>
  </si>
  <si>
    <t>劳务</t>
  </si>
  <si>
    <t>16220是从此次的工程款中由分公司转至我公司帐上的</t>
  </si>
  <si>
    <t>周转金</t>
  </si>
  <si>
    <t>巢湖市天巢新型建材有限公司</t>
  </si>
  <si>
    <t>安徽麟铠建筑工程有限公司-劳务</t>
  </si>
  <si>
    <t>管理费全部扣除</t>
  </si>
  <si>
    <t>巢湖市润宽商贸有限公司-水泥</t>
  </si>
  <si>
    <t>123198是从此次的工程款中由分公司转至我公司帐上的</t>
  </si>
  <si>
    <t>巢湖市诺仕商贸有限公司-石料</t>
  </si>
  <si>
    <t>安徽麟铠建筑工程有限公司-劳务
开户行：工商银行巢湖东风路支行
账号：1302 3720 0910 0006 351</t>
  </si>
  <si>
    <t>公司借款</t>
  </si>
  <si>
    <t>巢湖市彭可建筑工程有限公司-机械</t>
  </si>
  <si>
    <t>合肥虎刚劳务有限公司-机械</t>
  </si>
  <si>
    <t>祝伟柱-机械</t>
  </si>
  <si>
    <t>祝卫东-机械</t>
  </si>
  <si>
    <t>赵礼阳、郑基强、郑从丛、郑璐璐-劳务</t>
  </si>
  <si>
    <t>吕礼进、姚敏、查日峰、丁小明、郑莉莉、郭芳、裴龙梅、郑园园、郑宏昌-劳务</t>
  </si>
  <si>
    <t>沈春霞-劳务</t>
  </si>
  <si>
    <t>陈浩、陆梦梦-劳务</t>
  </si>
  <si>
    <t>张恩来、王世贵-劳务</t>
  </si>
  <si>
    <t>吴立友、魏素云、沈春霞、赵一超、王永纲</t>
  </si>
  <si>
    <t>巢湖市诺仕商贸有限公司-石料
开户行：建行巢湖发开区支行
账号：3405 0177 6108 0000 0626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</si>
</sst>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sz val="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9" fillId="15" borderId="14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7" fontId="1" fillId="0" borderId="0" xfId="51" applyNumberFormat="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6" fontId="7" fillId="0" borderId="2" xfId="51" applyNumberFormat="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79" fontId="1" fillId="0" borderId="2" xfId="51" applyNumberFormat="1" applyFont="1" applyFill="1" applyBorder="1" applyAlignment="1">
      <alignment horizontal="center" vertical="center" shrinkToFit="1"/>
    </xf>
    <xf numFmtId="180" fontId="8" fillId="0" borderId="2" xfId="19" applyNumberFormat="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181" fontId="1" fillId="2" borderId="2" xfId="51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vertical="center" shrinkToFit="1"/>
    </xf>
    <xf numFmtId="14" fontId="3" fillId="2" borderId="2" xfId="51" applyNumberFormat="1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center" vertical="center" shrinkToFit="1"/>
    </xf>
    <xf numFmtId="181" fontId="3" fillId="2" borderId="2" xfId="51" applyNumberFormat="1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vertical="center" shrinkToFit="1"/>
    </xf>
    <xf numFmtId="9" fontId="3" fillId="0" borderId="2" xfId="19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shrinkToFit="1"/>
    </xf>
    <xf numFmtId="176" fontId="9" fillId="3" borderId="2" xfId="51" applyNumberFormat="1" applyFont="1" applyFill="1" applyBorder="1" applyAlignment="1">
      <alignment horizontal="center" vertical="center" shrinkToFit="1"/>
    </xf>
    <xf numFmtId="176" fontId="9" fillId="3" borderId="2" xfId="51" applyNumberFormat="1" applyFont="1" applyFill="1" applyBorder="1" applyAlignment="1">
      <alignment horizontal="right" vertical="center" shrinkToFit="1"/>
    </xf>
    <xf numFmtId="176" fontId="10" fillId="3" borderId="2" xfId="51" applyNumberFormat="1" applyFont="1" applyFill="1" applyBorder="1" applyAlignment="1">
      <alignment horizontal="center" vertical="center" shrinkToFit="1"/>
    </xf>
    <xf numFmtId="176" fontId="10" fillId="0" borderId="2" xfId="51" applyNumberFormat="1" applyFont="1" applyFill="1" applyBorder="1" applyAlignment="1">
      <alignment horizontal="center" vertical="center" shrinkToFi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6" fontId="4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5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8" fillId="0" borderId="2" xfId="51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center" vertical="center" shrinkToFit="1"/>
    </xf>
    <xf numFmtId="176" fontId="1" fillId="0" borderId="2" xfId="51" applyNumberFormat="1" applyFont="1" applyFill="1" applyBorder="1" applyAlignment="1">
      <alignment horizontal="right" vertical="center" wrapText="1"/>
    </xf>
    <xf numFmtId="176" fontId="1" fillId="0" borderId="2" xfId="51" applyNumberFormat="1" applyFont="1" applyFill="1" applyBorder="1" applyAlignment="1">
      <alignment horizontal="center" vertical="center" wrapText="1"/>
    </xf>
    <xf numFmtId="176" fontId="1" fillId="4" borderId="4" xfId="51" applyNumberFormat="1" applyFont="1" applyFill="1" applyBorder="1" applyAlignment="1">
      <alignment horizontal="center" vertical="center" wrapText="1" shrinkToFit="1"/>
    </xf>
    <xf numFmtId="176" fontId="1" fillId="4" borderId="5" xfId="51" applyNumberFormat="1" applyFont="1" applyFill="1" applyBorder="1" applyAlignment="1">
      <alignment horizontal="center" vertical="center" wrapText="1" shrinkToFit="1"/>
    </xf>
    <xf numFmtId="176" fontId="1" fillId="4" borderId="8" xfId="51" applyNumberFormat="1" applyFont="1" applyFill="1" applyBorder="1" applyAlignment="1">
      <alignment horizontal="center" vertical="center" wrapText="1" shrinkToFit="1"/>
    </xf>
    <xf numFmtId="183" fontId="1" fillId="4" borderId="2" xfId="51" applyNumberFormat="1" applyFont="1" applyFill="1" applyBorder="1" applyAlignment="1">
      <alignment vertical="center"/>
    </xf>
    <xf numFmtId="176" fontId="1" fillId="4" borderId="2" xfId="51" applyNumberFormat="1" applyFont="1" applyFill="1" applyBorder="1" applyAlignment="1">
      <alignment horizontal="right" vertical="center" shrinkToFit="1"/>
    </xf>
    <xf numFmtId="183" fontId="1" fillId="4" borderId="2" xfId="51" applyNumberFormat="1" applyFont="1" applyFill="1" applyBorder="1" applyAlignment="1">
      <alignment horizontal="center" vertical="center"/>
    </xf>
    <xf numFmtId="176" fontId="1" fillId="0" borderId="2" xfId="51" applyNumberFormat="1" applyFont="1" applyFill="1" applyBorder="1" applyAlignment="1">
      <alignment horizontal="left" vertical="center" wrapText="1"/>
    </xf>
    <xf numFmtId="176" fontId="1" fillId="3" borderId="2" xfId="51" applyNumberFormat="1" applyFont="1" applyFill="1" applyBorder="1" applyAlignment="1">
      <alignment horizontal="right" vertical="center" shrinkToFit="1"/>
    </xf>
    <xf numFmtId="176" fontId="1" fillId="0" borderId="2" xfId="51" applyNumberFormat="1" applyFont="1" applyFill="1" applyBorder="1" applyAlignment="1">
      <alignment horizontal="right" vertical="center" shrinkToFit="1"/>
    </xf>
    <xf numFmtId="0" fontId="1" fillId="0" borderId="0" xfId="51" applyFont="1" applyFill="1" applyBorder="1" applyAlignment="1">
      <alignment horizontal="left" vertical="center" wrapText="1"/>
    </xf>
    <xf numFmtId="176" fontId="3" fillId="3" borderId="2" xfId="51" applyNumberFormat="1" applyFont="1" applyFill="1" applyBorder="1" applyAlignment="1">
      <alignment horizontal="right" vertical="center" shrinkToFit="1"/>
    </xf>
    <xf numFmtId="176" fontId="3" fillId="0" borderId="2" xfId="51" applyNumberFormat="1" applyFont="1" applyFill="1" applyBorder="1" applyAlignment="1">
      <alignment horizontal="right" vertical="center" shrinkToFit="1"/>
    </xf>
    <xf numFmtId="176" fontId="3" fillId="0" borderId="2" xfId="51" applyNumberFormat="1" applyFont="1" applyFill="1" applyBorder="1" applyAlignment="1">
      <alignment horizontal="center" vertical="center" wrapText="1"/>
    </xf>
    <xf numFmtId="176" fontId="11" fillId="0" borderId="2" xfId="51" applyNumberFormat="1" applyFont="1" applyFill="1" applyBorder="1" applyAlignment="1">
      <alignment horizontal="center" vertical="center" shrinkToFit="1"/>
    </xf>
    <xf numFmtId="176" fontId="11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left" vertical="center" wrapText="1"/>
    </xf>
    <xf numFmtId="176" fontId="12" fillId="3" borderId="2" xfId="51" applyNumberFormat="1" applyFont="1" applyFill="1" applyBorder="1" applyAlignment="1">
      <alignment horizontal="center" vertical="center" shrinkToFit="1"/>
    </xf>
    <xf numFmtId="0" fontId="4" fillId="3" borderId="2" xfId="51" applyFont="1" applyFill="1" applyBorder="1" applyAlignment="1">
      <alignment horizontal="center" vertical="center" shrinkToFit="1"/>
    </xf>
    <xf numFmtId="0" fontId="4" fillId="0" borderId="8" xfId="51" applyFont="1" applyFill="1" applyBorder="1" applyAlignment="1">
      <alignment horizontal="center" vertical="center" wrapText="1"/>
    </xf>
    <xf numFmtId="0" fontId="5" fillId="0" borderId="0" xfId="51" applyFont="1" applyFill="1" applyBorder="1" applyAlignment="1">
      <alignment horizontal="center" vertical="center"/>
    </xf>
    <xf numFmtId="0" fontId="11" fillId="0" borderId="0" xfId="51" applyFont="1" applyFill="1" applyBorder="1" applyAlignment="1">
      <alignment horizontal="center" vertical="center" wrapText="1"/>
    </xf>
    <xf numFmtId="176" fontId="4" fillId="0" borderId="0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center" vertical="center" wrapText="1"/>
    </xf>
    <xf numFmtId="0" fontId="8" fillId="0" borderId="0" xfId="51" applyFont="1" applyFill="1" applyBorder="1" applyAlignment="1">
      <alignment horizontal="center" vertical="center" wrapText="1"/>
    </xf>
    <xf numFmtId="176" fontId="8" fillId="0" borderId="0" xfId="51" applyNumberFormat="1" applyFont="1" applyFill="1" applyBorder="1" applyAlignment="1">
      <alignment horizontal="center" vertical="center" wrapText="1"/>
    </xf>
    <xf numFmtId="176" fontId="4" fillId="0" borderId="0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3" fillId="0" borderId="0" xfId="0" applyFont="1" applyFill="1">
      <alignment vertical="center"/>
    </xf>
    <xf numFmtId="0" fontId="3" fillId="0" borderId="0" xfId="51" applyFont="1" applyFill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left" vertical="center" wrapText="1"/>
    </xf>
    <xf numFmtId="0" fontId="3" fillId="0" borderId="3" xfId="5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179" fontId="3" fillId="0" borderId="2" xfId="51" applyNumberFormat="1" applyFont="1" applyFill="1" applyBorder="1" applyAlignment="1">
      <alignment horizontal="center" vertical="center" shrinkToFit="1"/>
    </xf>
    <xf numFmtId="180" fontId="3" fillId="0" borderId="2" xfId="19" applyNumberFormat="1" applyFont="1" applyFill="1" applyBorder="1" applyAlignment="1">
      <alignment horizontal="center" vertical="center" wrapText="1"/>
    </xf>
    <xf numFmtId="176" fontId="3" fillId="4" borderId="2" xfId="51" applyNumberFormat="1" applyFont="1" applyFill="1" applyBorder="1" applyAlignment="1">
      <alignment horizontal="right" vertical="center" shrinkToFit="1"/>
    </xf>
    <xf numFmtId="183" fontId="3" fillId="4" borderId="2" xfId="51" applyNumberFormat="1" applyFont="1" applyFill="1" applyBorder="1" applyAlignment="1">
      <alignment vertical="center"/>
    </xf>
    <xf numFmtId="176" fontId="3" fillId="3" borderId="2" xfId="51" applyNumberFormat="1" applyFont="1" applyFill="1" applyBorder="1" applyAlignment="1">
      <alignment horizontal="center" vertical="center" shrinkToFit="1"/>
    </xf>
    <xf numFmtId="176" fontId="2" fillId="3" borderId="2" xfId="51" applyNumberFormat="1" applyFont="1" applyFill="1" applyBorder="1" applyAlignment="1">
      <alignment horizontal="center" vertical="center" shrinkToFit="1"/>
    </xf>
    <xf numFmtId="176" fontId="3" fillId="4" borderId="4" xfId="51" applyNumberFormat="1" applyFont="1" applyFill="1" applyBorder="1" applyAlignment="1">
      <alignment horizontal="center" vertical="center" wrapText="1" shrinkToFit="1"/>
    </xf>
    <xf numFmtId="176" fontId="3" fillId="4" borderId="5" xfId="51" applyNumberFormat="1" applyFont="1" applyFill="1" applyBorder="1" applyAlignment="1">
      <alignment horizontal="center" vertical="center" wrapText="1" shrinkToFit="1"/>
    </xf>
    <xf numFmtId="176" fontId="3" fillId="4" borderId="8" xfId="51" applyNumberFormat="1" applyFont="1" applyFill="1" applyBorder="1" applyAlignment="1">
      <alignment horizontal="center" vertical="center" wrapText="1" shrinkToFit="1"/>
    </xf>
    <xf numFmtId="183" fontId="3" fillId="4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19" applyNumberFormat="1" applyFont="1" applyFill="1" applyBorder="1" applyAlignment="1">
      <alignment horizontal="right" vertical="center" wrapText="1"/>
    </xf>
    <xf numFmtId="180" fontId="14" fillId="0" borderId="2" xfId="19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176" fontId="11" fillId="0" borderId="2" xfId="51" applyNumberFormat="1" applyFont="1" applyFill="1" applyBorder="1" applyAlignment="1">
      <alignment horizontal="right" vertical="center" shrinkToFit="1"/>
    </xf>
    <xf numFmtId="176" fontId="11" fillId="0" borderId="2" xfId="51" applyNumberFormat="1" applyFont="1" applyFill="1" applyBorder="1" applyAlignment="1">
      <alignment horizontal="right" vertical="center" wrapText="1"/>
    </xf>
    <xf numFmtId="176" fontId="3" fillId="0" borderId="2" xfId="51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8</xdr:row>
      <xdr:rowOff>10160</xdr:rowOff>
    </xdr:from>
    <xdr:to>
      <xdr:col>6</xdr:col>
      <xdr:colOff>320675</xdr:colOff>
      <xdr:row>22</xdr:row>
      <xdr:rowOff>253365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119755"/>
          <a:ext cx="3512820" cy="3432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26</xdr:col>
      <xdr:colOff>319405</xdr:colOff>
      <xdr:row>12</xdr:row>
      <xdr:rowOff>113030</xdr:rowOff>
    </xdr:to>
    <xdr:pic>
      <xdr:nvPicPr>
        <xdr:cNvPr id="3" name="图片 2" descr="2535F0E195C1EF1437BA669B01C572E6"/>
        <xdr:cNvPicPr>
          <a:picLocks noChangeAspect="1"/>
        </xdr:cNvPicPr>
      </xdr:nvPicPr>
      <xdr:blipFill>
        <a:blip r:embed="rId2"/>
        <a:srcRect l="20846" t="458" r="2096"/>
        <a:stretch>
          <a:fillRect/>
        </a:stretch>
      </xdr:blipFill>
      <xdr:spPr>
        <a:xfrm rot="10800000">
          <a:off x="9622155" y="735965"/>
          <a:ext cx="5438775" cy="36322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</xdr:colOff>
      <xdr:row>34</xdr:row>
      <xdr:rowOff>9525</xdr:rowOff>
    </xdr:from>
    <xdr:to>
      <xdr:col>12</xdr:col>
      <xdr:colOff>295275</xdr:colOff>
      <xdr:row>74</xdr:row>
      <xdr:rowOff>123825</xdr:rowOff>
    </xdr:to>
    <xdr:pic>
      <xdr:nvPicPr>
        <xdr:cNvPr id="4" name="图片 3" descr="IJD9Y~)J8DUW1S8D`J3N3SS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6800" y="10678795"/>
          <a:ext cx="5928995" cy="5857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21</xdr:col>
      <xdr:colOff>767080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674985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7937</xdr:colOff>
      <xdr:row>18</xdr:row>
      <xdr:rowOff>171132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800080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38</xdr:row>
      <xdr:rowOff>0</xdr:rowOff>
    </xdr:from>
    <xdr:to>
      <xdr:col>9</xdr:col>
      <xdr:colOff>538480</xdr:colOff>
      <xdr:row>88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4490700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37</xdr:row>
      <xdr:rowOff>128905</xdr:rowOff>
    </xdr:from>
    <xdr:to>
      <xdr:col>16</xdr:col>
      <xdr:colOff>126365</xdr:colOff>
      <xdr:row>75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4476730"/>
          <a:ext cx="5640705" cy="5374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0</xdr:row>
      <xdr:rowOff>123825</xdr:rowOff>
    </xdr:from>
    <xdr:to>
      <xdr:col>26</xdr:col>
      <xdr:colOff>71755</xdr:colOff>
      <xdr:row>14</xdr:row>
      <xdr:rowOff>159385</xdr:rowOff>
    </xdr:to>
    <xdr:pic>
      <xdr:nvPicPr>
        <xdr:cNvPr id="6" name="图片 5" descr="1J)%]JE)U`GPSW0~_[23]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169650" y="123825"/>
          <a:ext cx="5534025" cy="5812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257175</xdr:colOff>
      <xdr:row>33</xdr:row>
      <xdr:rowOff>85725</xdr:rowOff>
    </xdr:from>
    <xdr:to>
      <xdr:col>13</xdr:col>
      <xdr:colOff>257810</xdr:colOff>
      <xdr:row>72</xdr:row>
      <xdr:rowOff>114300</xdr:rowOff>
    </xdr:to>
    <xdr:pic>
      <xdr:nvPicPr>
        <xdr:cNvPr id="2" name="图片 1" descr="OF}K1RDG}IZ9UJYL0~Y$64J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11649075"/>
          <a:ext cx="6877050" cy="5629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190500</xdr:colOff>
      <xdr:row>1</xdr:row>
      <xdr:rowOff>323850</xdr:rowOff>
    </xdr:from>
    <xdr:to>
      <xdr:col>32</xdr:col>
      <xdr:colOff>522605</xdr:colOff>
      <xdr:row>4</xdr:row>
      <xdr:rowOff>332740</xdr:rowOff>
    </xdr:to>
    <xdr:pic>
      <xdr:nvPicPr>
        <xdr:cNvPr id="3" name="图片 2" descr="{{]XRCT(UENG~1NI)79BVL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635" y="640715"/>
          <a:ext cx="10065385" cy="1240790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5</xdr:row>
      <xdr:rowOff>123190</xdr:rowOff>
    </xdr:from>
    <xdr:to>
      <xdr:col>29</xdr:col>
      <xdr:colOff>0</xdr:colOff>
      <xdr:row>25</xdr:row>
      <xdr:rowOff>306070</xdr:rowOff>
    </xdr:to>
    <xdr:pic>
      <xdr:nvPicPr>
        <xdr:cNvPr id="4" name="图片 3" descr="4d5ca66c923e56f3f02ddd61df974b9"/>
        <xdr:cNvPicPr>
          <a:picLocks noChangeAspect="1"/>
        </xdr:cNvPicPr>
      </xdr:nvPicPr>
      <xdr:blipFill>
        <a:blip r:embed="rId2"/>
        <a:srcRect r="1218" b="31259"/>
        <a:stretch>
          <a:fillRect/>
        </a:stretch>
      </xdr:blipFill>
      <xdr:spPr>
        <a:xfrm>
          <a:off x="8868410" y="2026920"/>
          <a:ext cx="7522845" cy="692975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12</xdr:row>
      <xdr:rowOff>311150</xdr:rowOff>
    </xdr:from>
    <xdr:to>
      <xdr:col>13</xdr:col>
      <xdr:colOff>248920</xdr:colOff>
      <xdr:row>18</xdr:row>
      <xdr:rowOff>142875</xdr:rowOff>
    </xdr:to>
    <xdr:pic>
      <xdr:nvPicPr>
        <xdr:cNvPr id="5" name="图片 4" descr="Z14Z~3(E)3%WD3EJZ77E%L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9650" y="5200015"/>
          <a:ext cx="6439535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191135</xdr:colOff>
      <xdr:row>30</xdr:row>
      <xdr:rowOff>123825</xdr:rowOff>
    </xdr:from>
    <xdr:to>
      <xdr:col>12</xdr:col>
      <xdr:colOff>215265</xdr:colOff>
      <xdr:row>70</xdr:row>
      <xdr:rowOff>66675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9335" y="11462385"/>
          <a:ext cx="5886450" cy="5686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22</xdr:col>
      <xdr:colOff>194310</xdr:colOff>
      <xdr:row>11</xdr:row>
      <xdr:rowOff>304800</xdr:rowOff>
    </xdr:to>
    <xdr:pic>
      <xdr:nvPicPr>
        <xdr:cNvPr id="6" name="图片 5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9363710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63500</xdr:colOff>
      <xdr:row>8</xdr:row>
      <xdr:rowOff>18415</xdr:rowOff>
    </xdr:from>
    <xdr:to>
      <xdr:col>26</xdr:col>
      <xdr:colOff>684530</xdr:colOff>
      <xdr:row>27</xdr:row>
      <xdr:rowOff>132080</xdr:rowOff>
    </xdr:to>
    <xdr:pic>
      <xdr:nvPicPr>
        <xdr:cNvPr id="7" name="图片 6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9117965" y="3874135"/>
          <a:ext cx="7319645" cy="5979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22</xdr:col>
      <xdr:colOff>194310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9363710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63500</xdr:colOff>
      <xdr:row>8</xdr:row>
      <xdr:rowOff>18415</xdr:rowOff>
    </xdr:from>
    <xdr:to>
      <xdr:col>26</xdr:col>
      <xdr:colOff>684530</xdr:colOff>
      <xdr:row>25</xdr:row>
      <xdr:rowOff>621030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9117965" y="3874135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28</xdr:row>
      <xdr:rowOff>0</xdr:rowOff>
    </xdr:from>
    <xdr:to>
      <xdr:col>9</xdr:col>
      <xdr:colOff>538480</xdr:colOff>
      <xdr:row>78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1318240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27</xdr:row>
      <xdr:rowOff>128905</xdr:rowOff>
    </xdr:from>
    <xdr:to>
      <xdr:col>19</xdr:col>
      <xdr:colOff>83820</xdr:colOff>
      <xdr:row>65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1304270"/>
          <a:ext cx="5669915" cy="5374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22</xdr:col>
      <xdr:colOff>194310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464165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245427</xdr:colOff>
      <xdr:row>18</xdr:row>
      <xdr:rowOff>256857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589260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32</xdr:row>
      <xdr:rowOff>0</xdr:rowOff>
    </xdr:from>
    <xdr:to>
      <xdr:col>9</xdr:col>
      <xdr:colOff>538480</xdr:colOff>
      <xdr:row>82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2550775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31</xdr:row>
      <xdr:rowOff>128905</xdr:rowOff>
    </xdr:from>
    <xdr:to>
      <xdr:col>16</xdr:col>
      <xdr:colOff>337185</xdr:colOff>
      <xdr:row>69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2536805"/>
          <a:ext cx="5640705" cy="5374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22</xdr:col>
      <xdr:colOff>194310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464165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245427</xdr:colOff>
      <xdr:row>18</xdr:row>
      <xdr:rowOff>171132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589260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32</xdr:row>
      <xdr:rowOff>0</xdr:rowOff>
    </xdr:from>
    <xdr:to>
      <xdr:col>9</xdr:col>
      <xdr:colOff>538480</xdr:colOff>
      <xdr:row>82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2636500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31</xdr:row>
      <xdr:rowOff>128905</xdr:rowOff>
    </xdr:from>
    <xdr:to>
      <xdr:col>16</xdr:col>
      <xdr:colOff>337185</xdr:colOff>
      <xdr:row>69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2622530"/>
          <a:ext cx="5640705" cy="5374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0</xdr:row>
      <xdr:rowOff>123825</xdr:rowOff>
    </xdr:from>
    <xdr:to>
      <xdr:col>26</xdr:col>
      <xdr:colOff>309245</xdr:colOff>
      <xdr:row>14</xdr:row>
      <xdr:rowOff>159385</xdr:rowOff>
    </xdr:to>
    <xdr:pic>
      <xdr:nvPicPr>
        <xdr:cNvPr id="6" name="图片 5" descr="1J)%]JE)U`GPSW0~_[23]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958830" y="123825"/>
          <a:ext cx="5534025" cy="58121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21</xdr:col>
      <xdr:colOff>767080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551160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7937</xdr:colOff>
      <xdr:row>18</xdr:row>
      <xdr:rowOff>171132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676255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38</xdr:row>
      <xdr:rowOff>0</xdr:rowOff>
    </xdr:from>
    <xdr:to>
      <xdr:col>9</xdr:col>
      <xdr:colOff>538480</xdr:colOff>
      <xdr:row>88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4265275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37</xdr:row>
      <xdr:rowOff>128905</xdr:rowOff>
    </xdr:from>
    <xdr:to>
      <xdr:col>16</xdr:col>
      <xdr:colOff>250190</xdr:colOff>
      <xdr:row>75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4251305"/>
          <a:ext cx="5640705" cy="5374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0</xdr:row>
      <xdr:rowOff>123825</xdr:rowOff>
    </xdr:from>
    <xdr:to>
      <xdr:col>26</xdr:col>
      <xdr:colOff>71755</xdr:colOff>
      <xdr:row>14</xdr:row>
      <xdr:rowOff>159385</xdr:rowOff>
    </xdr:to>
    <xdr:pic>
      <xdr:nvPicPr>
        <xdr:cNvPr id="6" name="图片 5" descr="1J)%]JE)U`GPSW0~_[23]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45825" y="123825"/>
          <a:ext cx="5534025" cy="58121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57150</xdr:colOff>
      <xdr:row>0</xdr:row>
      <xdr:rowOff>313690</xdr:rowOff>
    </xdr:from>
    <xdr:to>
      <xdr:col>21</xdr:col>
      <xdr:colOff>767080</xdr:colOff>
      <xdr:row>11</xdr:row>
      <xdr:rowOff>304800</xdr:rowOff>
    </xdr:to>
    <xdr:pic>
      <xdr:nvPicPr>
        <xdr:cNvPr id="2" name="图片 1" descr="8c34681a9b657204a417ef3ff09b8c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674985" y="731520"/>
          <a:ext cx="4624705" cy="378841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434657</xdr:colOff>
      <xdr:row>0</xdr:row>
      <xdr:rowOff>113982</xdr:rowOff>
    </xdr:from>
    <xdr:to>
      <xdr:col>27</xdr:col>
      <xdr:colOff>7937</xdr:colOff>
      <xdr:row>18</xdr:row>
      <xdr:rowOff>171132</xdr:rowOff>
    </xdr:to>
    <xdr:pic>
      <xdr:nvPicPr>
        <xdr:cNvPr id="3" name="图片 2" descr="374ef58d35e9cbf925d029cdea600e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0800080" y="783590"/>
          <a:ext cx="7319645" cy="597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38</xdr:row>
      <xdr:rowOff>0</xdr:rowOff>
    </xdr:from>
    <xdr:to>
      <xdr:col>9</xdr:col>
      <xdr:colOff>538480</xdr:colOff>
      <xdr:row>88</xdr:row>
      <xdr:rowOff>68580</xdr:rowOff>
    </xdr:to>
    <xdr:pic>
      <xdr:nvPicPr>
        <xdr:cNvPr id="4" name="图片 3" descr="4d99c995966c5fc3f125d75e3b574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700" y="14265275"/>
          <a:ext cx="5252720" cy="7240905"/>
        </a:xfrm>
        <a:prstGeom prst="rect">
          <a:avLst/>
        </a:prstGeom>
      </xdr:spPr>
    </xdr:pic>
    <xdr:clientData/>
  </xdr:twoCellAnchor>
  <xdr:twoCellAnchor editAs="oneCell">
    <xdr:from>
      <xdr:col>9</xdr:col>
      <xdr:colOff>541020</xdr:colOff>
      <xdr:row>37</xdr:row>
      <xdr:rowOff>128905</xdr:rowOff>
    </xdr:from>
    <xdr:to>
      <xdr:col>16</xdr:col>
      <xdr:colOff>126365</xdr:colOff>
      <xdr:row>75</xdr:row>
      <xdr:rowOff>45720</xdr:rowOff>
    </xdr:to>
    <xdr:pic>
      <xdr:nvPicPr>
        <xdr:cNvPr id="5" name="图片 4" descr="07D66{CAJ5V]IOYV[7X)6@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1960" y="14251305"/>
          <a:ext cx="5640705" cy="5374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0</xdr:row>
      <xdr:rowOff>123825</xdr:rowOff>
    </xdr:from>
    <xdr:to>
      <xdr:col>26</xdr:col>
      <xdr:colOff>71755</xdr:colOff>
      <xdr:row>14</xdr:row>
      <xdr:rowOff>159385</xdr:rowOff>
    </xdr:to>
    <xdr:pic>
      <xdr:nvPicPr>
        <xdr:cNvPr id="6" name="图片 5" descr="1J)%]JE)U`GPSW0~_[23]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169650" y="123825"/>
          <a:ext cx="5534025" cy="5812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view="pageBreakPreview" zoomScaleNormal="100" workbookViewId="0">
      <selection activeCell="E8" sqref="E8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6" t="s">
        <v>3</v>
      </c>
      <c r="M2" s="47">
        <v>10365</v>
      </c>
      <c r="N2" s="48" t="s">
        <v>4</v>
      </c>
      <c r="O2" s="48" t="s">
        <v>5</v>
      </c>
      <c r="P2" s="82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</row>
    <row r="3" s="1" customFormat="1" ht="34" customHeight="1" spans="1:62">
      <c r="A3" s="9" t="s">
        <v>6</v>
      </c>
      <c r="B3" s="9"/>
      <c r="C3" s="11">
        <v>12098869</v>
      </c>
      <c r="D3" s="11"/>
      <c r="E3" s="12" t="s">
        <v>7</v>
      </c>
      <c r="F3" s="13" t="s">
        <v>8</v>
      </c>
      <c r="G3" s="13"/>
      <c r="H3" s="49" t="s">
        <v>9</v>
      </c>
      <c r="I3" s="50" t="s">
        <v>10</v>
      </c>
      <c r="J3" s="51"/>
      <c r="K3" s="51"/>
      <c r="L3" s="51"/>
      <c r="M3" s="52" t="s">
        <v>11</v>
      </c>
      <c r="N3" s="9" t="s">
        <v>12</v>
      </c>
      <c r="O3" s="53" t="s">
        <v>13</v>
      </c>
      <c r="P3" s="84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/>
      <c r="G4" s="13"/>
      <c r="H4" s="54"/>
      <c r="I4" s="55"/>
      <c r="J4" s="56"/>
      <c r="K4" s="56"/>
      <c r="L4" s="56"/>
      <c r="M4" s="52" t="s">
        <v>16</v>
      </c>
      <c r="N4" s="12" t="s">
        <v>17</v>
      </c>
      <c r="O4" s="57" t="s">
        <v>18</v>
      </c>
      <c r="P4" s="8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8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4" t="s">
        <v>27</v>
      </c>
      <c r="C6" s="9" t="s">
        <v>28</v>
      </c>
      <c r="D6" s="12" t="s">
        <v>29</v>
      </c>
      <c r="E6" s="14" t="s">
        <v>27</v>
      </c>
      <c r="F6" s="12" t="s">
        <v>29</v>
      </c>
      <c r="G6" s="9" t="s">
        <v>30</v>
      </c>
      <c r="H6" s="12" t="s">
        <v>29</v>
      </c>
      <c r="I6" s="48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8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30">
      <c r="A7" s="107" t="s">
        <v>33</v>
      </c>
      <c r="B7" s="97"/>
      <c r="C7" s="95"/>
      <c r="D7" s="72"/>
      <c r="E7" s="108"/>
      <c r="F7" s="72"/>
      <c r="G7" s="109"/>
      <c r="H7" s="71"/>
      <c r="I7" s="71"/>
      <c r="J7" s="72"/>
      <c r="K7" s="111"/>
      <c r="L7" s="112"/>
      <c r="M7" s="113"/>
      <c r="N7" s="73"/>
      <c r="O7" s="72"/>
      <c r="P7" s="88"/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2" customFormat="1" ht="46" customHeight="1" spans="1:29">
      <c r="A8" s="107">
        <v>1</v>
      </c>
      <c r="B8" s="91">
        <v>43498</v>
      </c>
      <c r="C8" s="33" t="s">
        <v>34</v>
      </c>
      <c r="D8" s="34">
        <v>4102400</v>
      </c>
      <c r="E8" s="97">
        <v>43497</v>
      </c>
      <c r="F8" s="34">
        <v>4128000</v>
      </c>
      <c r="G8" s="110">
        <v>0.02</v>
      </c>
      <c r="H8" s="101">
        <f>D8*G8</f>
        <v>82048</v>
      </c>
      <c r="I8" s="101">
        <v>138303.96</v>
      </c>
      <c r="J8" s="96">
        <v>6000</v>
      </c>
      <c r="K8" s="114" t="s">
        <v>35</v>
      </c>
      <c r="L8" s="74">
        <v>41024</v>
      </c>
      <c r="M8" s="75" t="s">
        <v>36</v>
      </c>
      <c r="N8" s="73" t="s">
        <v>37</v>
      </c>
      <c r="O8" s="101">
        <f>D8-H8-I8-J8-L8</f>
        <v>3835024.04</v>
      </c>
      <c r="P8" s="87"/>
      <c r="Q8" s="87"/>
      <c r="R8" s="88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</row>
    <row r="9" s="3" customFormat="1" ht="27" customHeight="1" spans="1:29">
      <c r="A9" s="93"/>
      <c r="B9" s="94"/>
      <c r="C9" s="95"/>
      <c r="D9" s="96"/>
      <c r="E9" s="97"/>
      <c r="F9" s="96"/>
      <c r="G9" s="98"/>
      <c r="H9" s="103" t="s">
        <v>38</v>
      </c>
      <c r="I9" s="104"/>
      <c r="J9" s="105"/>
      <c r="K9" s="100"/>
      <c r="L9" s="100"/>
      <c r="M9" s="100"/>
      <c r="N9" s="100"/>
      <c r="O9" s="102"/>
      <c r="P9" s="83"/>
      <c r="Q9" s="83"/>
      <c r="R9" s="89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="3" customFormat="1" ht="23" customHeight="1" spans="1:29">
      <c r="A10" s="93"/>
      <c r="B10" s="94"/>
      <c r="C10" s="95"/>
      <c r="D10" s="96"/>
      <c r="E10" s="97"/>
      <c r="F10" s="96"/>
      <c r="G10" s="98"/>
      <c r="H10" s="99"/>
      <c r="I10" s="100"/>
      <c r="J10" s="96"/>
      <c r="K10" s="73"/>
      <c r="L10" s="74"/>
      <c r="M10" s="75"/>
      <c r="N10" s="73"/>
      <c r="O10" s="101"/>
      <c r="P10" s="83"/>
      <c r="Q10" s="83"/>
      <c r="R10" s="89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="3" customFormat="1" ht="20.1" customHeight="1" spans="1:29">
      <c r="A11" s="93"/>
      <c r="B11" s="94"/>
      <c r="C11" s="95"/>
      <c r="D11" s="96"/>
      <c r="E11" s="97"/>
      <c r="F11" s="96"/>
      <c r="G11" s="98"/>
      <c r="H11" s="99"/>
      <c r="I11" s="100"/>
      <c r="J11" s="96"/>
      <c r="K11" s="73"/>
      <c r="L11" s="74"/>
      <c r="M11" s="75"/>
      <c r="N11" s="73"/>
      <c r="O11" s="102"/>
      <c r="P11" s="83"/>
      <c r="Q11" s="83"/>
      <c r="R11" s="89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="3" customFormat="1" ht="20.1" customHeight="1" spans="1:29">
      <c r="A12" s="93"/>
      <c r="B12" s="94"/>
      <c r="C12" s="95"/>
      <c r="D12" s="96"/>
      <c r="E12" s="97"/>
      <c r="F12" s="96"/>
      <c r="G12" s="98"/>
      <c r="H12" s="99"/>
      <c r="I12" s="100"/>
      <c r="J12" s="96"/>
      <c r="K12" s="73"/>
      <c r="L12" s="74"/>
      <c r="M12" s="75"/>
      <c r="N12" s="73"/>
      <c r="O12" s="102"/>
      <c r="P12" s="83"/>
      <c r="Q12" s="83"/>
      <c r="R12" s="89"/>
      <c r="S12" s="90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="3" customFormat="1" ht="20.1" customHeight="1" spans="1:29">
      <c r="A13" s="93"/>
      <c r="B13" s="94"/>
      <c r="C13" s="95"/>
      <c r="D13" s="96"/>
      <c r="E13" s="97"/>
      <c r="F13" s="96"/>
      <c r="G13" s="98"/>
      <c r="H13" s="99"/>
      <c r="I13" s="100"/>
      <c r="J13" s="96"/>
      <c r="K13" s="73"/>
      <c r="L13" s="74"/>
      <c r="M13" s="75"/>
      <c r="N13" s="73"/>
      <c r="O13" s="102"/>
      <c r="P13" s="83"/>
      <c r="Q13" s="83"/>
      <c r="R13" s="89"/>
      <c r="S13" s="90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="3" customFormat="1" ht="20.1" customHeight="1" spans="1:29">
      <c r="A14" s="93"/>
      <c r="B14" s="94"/>
      <c r="C14" s="95"/>
      <c r="D14" s="96"/>
      <c r="E14" s="97"/>
      <c r="F14" s="96"/>
      <c r="G14" s="98"/>
      <c r="H14" s="99"/>
      <c r="I14" s="100"/>
      <c r="J14" s="96"/>
      <c r="K14" s="73"/>
      <c r="L14" s="74"/>
      <c r="M14" s="75"/>
      <c r="N14" s="73"/>
      <c r="O14" s="102"/>
      <c r="P14" s="83"/>
      <c r="Q14" s="83"/>
      <c r="R14" s="89"/>
      <c r="S14" s="90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="3" customFormat="1" ht="20.1" customHeight="1" spans="1:29">
      <c r="A15" s="93"/>
      <c r="B15" s="94"/>
      <c r="C15" s="95"/>
      <c r="D15" s="96"/>
      <c r="E15" s="97"/>
      <c r="F15" s="96"/>
      <c r="G15" s="98"/>
      <c r="H15" s="99"/>
      <c r="I15" s="100"/>
      <c r="J15" s="96"/>
      <c r="K15" s="73"/>
      <c r="L15" s="74"/>
      <c r="M15" s="75"/>
      <c r="N15" s="73"/>
      <c r="O15" s="102"/>
      <c r="P15" s="83"/>
      <c r="Q15" s="83"/>
      <c r="R15" s="89"/>
      <c r="S15" s="90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="3" customFormat="1" ht="20.1" customHeight="1" spans="1:29">
      <c r="A16" s="93"/>
      <c r="B16" s="94"/>
      <c r="C16" s="95"/>
      <c r="D16" s="96"/>
      <c r="E16" s="97"/>
      <c r="F16" s="96"/>
      <c r="G16" s="98"/>
      <c r="H16" s="99"/>
      <c r="I16" s="100"/>
      <c r="J16" s="96"/>
      <c r="K16" s="73"/>
      <c r="L16" s="74"/>
      <c r="M16" s="75"/>
      <c r="N16" s="73"/>
      <c r="O16" s="102"/>
      <c r="P16" s="83"/>
      <c r="Q16" s="83"/>
      <c r="R16" s="89"/>
      <c r="S16" s="90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="3" customFormat="1" ht="20.1" customHeight="1" spans="1:29">
      <c r="A17" s="93"/>
      <c r="B17" s="94"/>
      <c r="C17" s="95"/>
      <c r="D17" s="96"/>
      <c r="E17" s="97"/>
      <c r="F17" s="96"/>
      <c r="G17" s="98"/>
      <c r="H17" s="99"/>
      <c r="I17" s="100"/>
      <c r="J17" s="96"/>
      <c r="K17" s="73"/>
      <c r="L17" s="74"/>
      <c r="M17" s="75"/>
      <c r="N17" s="73"/>
      <c r="O17" s="102"/>
      <c r="P17" s="83"/>
      <c r="Q17" s="83"/>
      <c r="R17" s="89"/>
      <c r="S17" s="90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="3" customFormat="1" ht="20.1" customHeight="1" spans="1:29">
      <c r="A18" s="93"/>
      <c r="B18" s="94"/>
      <c r="C18" s="95"/>
      <c r="D18" s="96"/>
      <c r="E18" s="97"/>
      <c r="F18" s="96"/>
      <c r="G18" s="98"/>
      <c r="H18" s="99"/>
      <c r="I18" s="100"/>
      <c r="J18" s="96"/>
      <c r="K18" s="73"/>
      <c r="L18" s="74"/>
      <c r="M18" s="75"/>
      <c r="N18" s="73"/>
      <c r="O18" s="102"/>
      <c r="P18" s="83"/>
      <c r="Q18" s="83"/>
      <c r="R18" s="89"/>
      <c r="S18" s="90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="3" customFormat="1" ht="20.1" customHeight="1" spans="1:29">
      <c r="A19" s="93"/>
      <c r="B19" s="94"/>
      <c r="C19" s="95"/>
      <c r="D19" s="96"/>
      <c r="E19" s="97"/>
      <c r="F19" s="96"/>
      <c r="G19" s="98"/>
      <c r="H19" s="99"/>
      <c r="I19" s="100"/>
      <c r="J19" s="96"/>
      <c r="K19" s="73"/>
      <c r="L19" s="74"/>
      <c r="M19" s="75"/>
      <c r="N19" s="73"/>
      <c r="O19" s="102"/>
      <c r="P19" s="83"/>
      <c r="Q19" s="83"/>
      <c r="R19" s="89"/>
      <c r="S19" s="90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="3" customFormat="1" ht="20.1" customHeight="1" spans="1:29">
      <c r="A20" s="93"/>
      <c r="B20" s="94"/>
      <c r="C20" s="95"/>
      <c r="D20" s="96"/>
      <c r="E20" s="97"/>
      <c r="F20" s="96"/>
      <c r="G20" s="98"/>
      <c r="H20" s="99"/>
      <c r="I20" s="100"/>
      <c r="J20" s="96"/>
      <c r="K20" s="73"/>
      <c r="L20" s="74"/>
      <c r="M20" s="75"/>
      <c r="N20" s="73"/>
      <c r="O20" s="102"/>
      <c r="P20" s="83"/>
      <c r="Q20" s="83"/>
      <c r="R20" s="89"/>
      <c r="S20" s="90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="3" customFormat="1" ht="20.1" customHeight="1" spans="1:29">
      <c r="A21" s="93"/>
      <c r="B21" s="94"/>
      <c r="C21" s="95"/>
      <c r="D21" s="96"/>
      <c r="E21" s="97"/>
      <c r="F21" s="96"/>
      <c r="G21" s="98"/>
      <c r="H21" s="99"/>
      <c r="I21" s="100"/>
      <c r="J21" s="96"/>
      <c r="K21" s="73"/>
      <c r="L21" s="74"/>
      <c r="M21" s="75"/>
      <c r="N21" s="73"/>
      <c r="O21" s="102"/>
      <c r="P21" s="83"/>
      <c r="Q21" s="83"/>
      <c r="R21" s="89"/>
      <c r="S21" s="90"/>
      <c r="T21" s="83"/>
      <c r="U21" s="83"/>
      <c r="V21" s="83"/>
      <c r="W21" s="83"/>
      <c r="X21" s="83"/>
      <c r="Y21" s="83"/>
      <c r="Z21" s="83"/>
      <c r="AA21" s="83"/>
      <c r="AB21" s="83"/>
      <c r="AC21" s="83"/>
    </row>
    <row r="22" s="3" customFormat="1" ht="20.1" hidden="1" customHeight="1" spans="1:29">
      <c r="A22" s="93"/>
      <c r="B22" s="94"/>
      <c r="C22" s="95"/>
      <c r="D22" s="96"/>
      <c r="E22" s="97"/>
      <c r="F22" s="96"/>
      <c r="G22" s="98"/>
      <c r="H22" s="99"/>
      <c r="I22" s="100"/>
      <c r="J22" s="96"/>
      <c r="K22" s="73"/>
      <c r="L22" s="74"/>
      <c r="M22" s="75"/>
      <c r="N22" s="73"/>
      <c r="O22" s="102"/>
      <c r="P22" s="83"/>
      <c r="Q22" s="83"/>
      <c r="R22" s="89"/>
      <c r="S22" s="90"/>
      <c r="T22" s="83"/>
      <c r="U22" s="83"/>
      <c r="V22" s="83"/>
      <c r="W22" s="83"/>
      <c r="X22" s="83"/>
      <c r="Y22" s="83"/>
      <c r="Z22" s="83"/>
      <c r="AA22" s="83"/>
      <c r="AB22" s="83"/>
      <c r="AC22" s="83"/>
    </row>
    <row r="23" s="4" customFormat="1" ht="20.25" hidden="1" customHeight="1" spans="1:19">
      <c r="A23" s="26"/>
      <c r="B23" s="27"/>
      <c r="C23" s="17"/>
      <c r="D23" s="18"/>
      <c r="E23" s="28"/>
      <c r="F23" s="29"/>
      <c r="G23" s="30"/>
      <c r="H23" s="68"/>
      <c r="I23" s="68"/>
      <c r="J23" s="69"/>
      <c r="K23" s="60"/>
      <c r="L23" s="48"/>
      <c r="M23" s="12"/>
      <c r="N23" s="60"/>
      <c r="O23" s="68"/>
      <c r="P23" s="86"/>
      <c r="S23"/>
    </row>
    <row r="24" s="4" customFormat="1" ht="20.25" hidden="1" customHeight="1" spans="1:19">
      <c r="A24" s="26"/>
      <c r="B24" s="27"/>
      <c r="C24" s="17"/>
      <c r="D24" s="18"/>
      <c r="E24" s="28"/>
      <c r="F24" s="29"/>
      <c r="G24" s="30"/>
      <c r="H24" s="68"/>
      <c r="I24" s="68"/>
      <c r="J24" s="69"/>
      <c r="K24" s="60"/>
      <c r="L24" s="48"/>
      <c r="M24" s="12"/>
      <c r="N24" s="73"/>
      <c r="O24" s="71"/>
      <c r="P24" s="86"/>
      <c r="S24"/>
    </row>
    <row r="25" s="4" customFormat="1" ht="30" customHeight="1" spans="1:19">
      <c r="A25" s="9" t="s">
        <v>39</v>
      </c>
      <c r="B25" s="9"/>
      <c r="C25" s="38" t="s">
        <v>40</v>
      </c>
      <c r="D25" s="39">
        <f>SUM(D7:D24)</f>
        <v>4102400</v>
      </c>
      <c r="E25" s="38" t="s">
        <v>40</v>
      </c>
      <c r="F25" s="40">
        <f>SUM(F7:F24)</f>
        <v>4128000</v>
      </c>
      <c r="G25" s="38" t="s">
        <v>40</v>
      </c>
      <c r="H25" s="40">
        <f>SUM(H7:H24)</f>
        <v>82048</v>
      </c>
      <c r="I25" s="40">
        <f>SUM(I7:I24)</f>
        <v>138303.96</v>
      </c>
      <c r="J25" s="40">
        <f>SUM(J7:J24)</f>
        <v>6000</v>
      </c>
      <c r="K25" s="38" t="s">
        <v>40</v>
      </c>
      <c r="L25" s="77">
        <f>SUM(L7:L24)</f>
        <v>41024</v>
      </c>
      <c r="M25" s="78" t="s">
        <v>40</v>
      </c>
      <c r="N25" s="38" t="s">
        <v>40</v>
      </c>
      <c r="O25" s="40">
        <f>SUM(O7:O24)</f>
        <v>3835024.04</v>
      </c>
      <c r="P25" s="86"/>
      <c r="S25"/>
    </row>
    <row r="26" s="4" customFormat="1" ht="30" customHeight="1" spans="1:16">
      <c r="A26" s="9" t="s">
        <v>33</v>
      </c>
      <c r="B26" s="9"/>
      <c r="C26" s="9" t="s">
        <v>41</v>
      </c>
      <c r="D26" s="9"/>
      <c r="E26" s="41">
        <f>E27+L26</f>
        <v>3835024.04</v>
      </c>
      <c r="F26" s="41"/>
      <c r="G26" s="41"/>
      <c r="H26" s="41"/>
      <c r="I26" s="9" t="s">
        <v>42</v>
      </c>
      <c r="J26" s="9"/>
      <c r="K26" s="9" t="s">
        <v>43</v>
      </c>
      <c r="L26" s="41">
        <v>0</v>
      </c>
      <c r="M26" s="41"/>
      <c r="N26" s="41"/>
      <c r="O26" s="41"/>
      <c r="P26" s="86"/>
    </row>
    <row r="27" s="4" customFormat="1" ht="30" customHeight="1" spans="1:16">
      <c r="A27" s="9"/>
      <c r="B27" s="9"/>
      <c r="C27" s="9" t="s">
        <v>44</v>
      </c>
      <c r="D27" s="9"/>
      <c r="E27" s="42">
        <f>O8</f>
        <v>3835024.04</v>
      </c>
      <c r="F27" s="42"/>
      <c r="G27" s="42"/>
      <c r="H27" s="42"/>
      <c r="I27" s="9"/>
      <c r="J27" s="9"/>
      <c r="K27" s="9" t="s">
        <v>45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8"/>
      <c r="N27" s="78"/>
      <c r="O27" s="78"/>
      <c r="P27" s="86"/>
    </row>
    <row r="28" s="4" customFormat="1" ht="50.1" customHeight="1" spans="1:16">
      <c r="A28" s="9" t="s">
        <v>46</v>
      </c>
      <c r="B28" s="9"/>
      <c r="C28" s="43" t="s">
        <v>47</v>
      </c>
      <c r="D28" s="44"/>
      <c r="E28" s="44"/>
      <c r="F28" s="44"/>
      <c r="G28" s="44"/>
      <c r="H28" s="79"/>
      <c r="I28" s="9" t="s">
        <v>48</v>
      </c>
      <c r="J28" s="9"/>
      <c r="K28" s="9" t="s">
        <v>49</v>
      </c>
      <c r="L28" s="9"/>
      <c r="M28" s="9"/>
      <c r="N28" s="9"/>
      <c r="O28" s="9"/>
      <c r="P28" s="86"/>
    </row>
    <row r="29" s="4" customFormat="1" ht="50.1" customHeight="1" spans="1:16">
      <c r="A29" s="9" t="s">
        <v>50</v>
      </c>
      <c r="B29" s="9"/>
      <c r="C29" s="15"/>
      <c r="D29" s="15"/>
      <c r="E29" s="15"/>
      <c r="F29" s="15"/>
      <c r="G29" s="15"/>
      <c r="H29" s="15"/>
      <c r="I29" s="9" t="s">
        <v>51</v>
      </c>
      <c r="J29" s="9"/>
      <c r="K29" s="15"/>
      <c r="L29" s="15"/>
      <c r="M29" s="15"/>
      <c r="N29" s="15"/>
      <c r="O29" s="15"/>
      <c r="P29" s="86"/>
    </row>
    <row r="30" s="4" customFormat="1" ht="50.1" customHeight="1" spans="1:16">
      <c r="A30" s="9" t="s">
        <v>52</v>
      </c>
      <c r="B30" s="9"/>
      <c r="C30" s="45"/>
      <c r="D30" s="45"/>
      <c r="E30" s="45"/>
      <c r="F30" s="45"/>
      <c r="G30" s="45"/>
      <c r="H30" s="45"/>
      <c r="I30" s="9" t="s">
        <v>53</v>
      </c>
      <c r="J30" s="9"/>
      <c r="K30" s="45"/>
      <c r="L30" s="45"/>
      <c r="M30" s="45"/>
      <c r="N30" s="45"/>
      <c r="O30" s="45"/>
      <c r="P30" s="86"/>
    </row>
    <row r="31" s="4" customFormat="1" ht="50.1" customHeight="1" spans="1:16">
      <c r="A31" s="9" t="s">
        <v>54</v>
      </c>
      <c r="B31" s="9"/>
      <c r="C31" s="45"/>
      <c r="D31" s="45"/>
      <c r="E31" s="45"/>
      <c r="F31" s="45"/>
      <c r="G31" s="45"/>
      <c r="H31" s="45"/>
      <c r="I31" s="9" t="s">
        <v>55</v>
      </c>
      <c r="J31" s="9"/>
      <c r="K31" s="45"/>
      <c r="L31" s="45"/>
      <c r="M31" s="45"/>
      <c r="N31" s="45"/>
      <c r="O31" s="45"/>
      <c r="P31" s="86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6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6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6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6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6"/>
    </row>
    <row r="37" s="4" customFormat="1" ht="13.5" spans="1:16">
      <c r="A37" s="1"/>
      <c r="B37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6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86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86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86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9:J9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11805555555556" footer="0.511805555555556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7"/>
  <sheetViews>
    <sheetView tabSelected="1" workbookViewId="0">
      <selection activeCell="P28" sqref="P28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9.875" style="1" customWidth="1"/>
    <col min="16" max="16" width="10.1333333333333" style="6" customWidth="1"/>
    <col min="17" max="17" width="12.5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 t="shared" ref="M9:M14" si="1"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 t="shared" si="1"/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 t="s">
        <v>67</v>
      </c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 t="shared" si="1"/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21">
        <v>6</v>
      </c>
      <c r="B17" s="22">
        <v>43959</v>
      </c>
      <c r="C17" s="23"/>
      <c r="D17" s="23"/>
      <c r="E17" s="24"/>
      <c r="F17" s="19"/>
      <c r="G17" s="24"/>
      <c r="H17" s="25"/>
      <c r="I17" s="65"/>
      <c r="J17" s="64"/>
      <c r="K17" s="24"/>
      <c r="L17" s="60"/>
      <c r="M17" s="48"/>
      <c r="N17" s="12"/>
      <c r="O17" s="67" t="s">
        <v>66</v>
      </c>
      <c r="P17" s="58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7" customHeight="1" spans="1:20">
      <c r="A18" s="26">
        <v>7</v>
      </c>
      <c r="B18" s="27">
        <v>44234</v>
      </c>
      <c r="C18" s="17" t="s">
        <v>34</v>
      </c>
      <c r="D18" s="17"/>
      <c r="E18" s="18">
        <v>1416000</v>
      </c>
      <c r="F18" s="28"/>
      <c r="G18" s="29"/>
      <c r="H18" s="30"/>
      <c r="I18" s="68">
        <v>0</v>
      </c>
      <c r="J18" s="68"/>
      <c r="K18" s="69"/>
      <c r="L18" s="60"/>
      <c r="M18" s="48"/>
      <c r="N18" s="12"/>
      <c r="O18" s="70" t="s">
        <v>68</v>
      </c>
      <c r="P18" s="60">
        <v>70000</v>
      </c>
      <c r="Q18" s="86"/>
      <c r="T18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7" t="s">
        <v>69</v>
      </c>
      <c r="P19" s="68">
        <v>100000</v>
      </c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7" t="s">
        <v>70</v>
      </c>
      <c r="P20" s="68">
        <v>70000</v>
      </c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67" t="s">
        <v>71</v>
      </c>
      <c r="P21" s="68">
        <v>90000</v>
      </c>
      <c r="Q21" s="86"/>
      <c r="T21"/>
    </row>
    <row r="22" s="4" customFormat="1" ht="20.25" customHeight="1" spans="1:20">
      <c r="A22" s="26">
        <v>8</v>
      </c>
      <c r="B22" s="27">
        <v>44237</v>
      </c>
      <c r="C22" s="17"/>
      <c r="D22" s="17"/>
      <c r="E22" s="18"/>
      <c r="F22" s="28"/>
      <c r="G22" s="29"/>
      <c r="H22" s="30"/>
      <c r="I22" s="68"/>
      <c r="J22" s="68"/>
      <c r="K22" s="69"/>
      <c r="L22" s="60"/>
      <c r="M22" s="48"/>
      <c r="N22" s="12"/>
      <c r="O22" s="67" t="s">
        <v>72</v>
      </c>
      <c r="P22" s="68">
        <v>228000</v>
      </c>
      <c r="Q22" s="86"/>
      <c r="T22"/>
    </row>
    <row r="23" s="4" customFormat="1" ht="27" customHeight="1" spans="1:20">
      <c r="A23" s="26"/>
      <c r="B23" s="27"/>
      <c r="C23" s="17"/>
      <c r="D23" s="17"/>
      <c r="E23" s="18"/>
      <c r="F23" s="28"/>
      <c r="G23" s="29"/>
      <c r="H23" s="30"/>
      <c r="I23" s="68"/>
      <c r="J23" s="68"/>
      <c r="K23" s="69"/>
      <c r="L23" s="60"/>
      <c r="M23" s="48"/>
      <c r="N23" s="12"/>
      <c r="O23" s="67" t="s">
        <v>73</v>
      </c>
      <c r="P23" s="68">
        <v>451800</v>
      </c>
      <c r="Q23" s="86"/>
      <c r="T23"/>
    </row>
    <row r="24" s="4" customFormat="1" ht="20.25" customHeight="1" spans="1:20">
      <c r="A24" s="26"/>
      <c r="B24" s="27"/>
      <c r="C24" s="17"/>
      <c r="D24" s="17"/>
      <c r="E24" s="18"/>
      <c r="F24" s="28"/>
      <c r="G24" s="29"/>
      <c r="H24" s="30"/>
      <c r="I24" s="68"/>
      <c r="J24" s="68"/>
      <c r="K24" s="69"/>
      <c r="L24" s="60"/>
      <c r="M24" s="48"/>
      <c r="N24" s="12"/>
      <c r="O24" s="67" t="s">
        <v>74</v>
      </c>
      <c r="P24" s="68">
        <v>52200</v>
      </c>
      <c r="Q24" s="86"/>
      <c r="T24"/>
    </row>
    <row r="25" s="4" customFormat="1" ht="20.25" customHeight="1" spans="1:20">
      <c r="A25" s="26"/>
      <c r="B25" s="27"/>
      <c r="C25" s="17"/>
      <c r="D25" s="17"/>
      <c r="E25" s="18"/>
      <c r="F25" s="28"/>
      <c r="G25" s="29"/>
      <c r="H25" s="30"/>
      <c r="I25" s="68"/>
      <c r="J25" s="68"/>
      <c r="K25" s="69"/>
      <c r="L25" s="60"/>
      <c r="M25" s="48"/>
      <c r="N25" s="12"/>
      <c r="O25" s="67" t="s">
        <v>75</v>
      </c>
      <c r="P25" s="68">
        <v>86000</v>
      </c>
      <c r="Q25" s="86"/>
      <c r="T25"/>
    </row>
    <row r="26" s="4" customFormat="1" ht="20.25" customHeight="1" spans="1:20">
      <c r="A26" s="26"/>
      <c r="B26" s="27"/>
      <c r="C26" s="17"/>
      <c r="D26" s="17"/>
      <c r="E26" s="18"/>
      <c r="F26" s="28"/>
      <c r="G26" s="29"/>
      <c r="H26" s="30"/>
      <c r="I26" s="68"/>
      <c r="J26" s="68"/>
      <c r="K26" s="69"/>
      <c r="L26" s="60"/>
      <c r="M26" s="48"/>
      <c r="N26" s="12"/>
      <c r="O26" s="67" t="s">
        <v>76</v>
      </c>
      <c r="P26" s="68">
        <v>105000</v>
      </c>
      <c r="Q26" s="86"/>
      <c r="T26"/>
    </row>
    <row r="27" s="4" customFormat="1" ht="20.25" customHeight="1" spans="1:20">
      <c r="A27" s="26">
        <v>9</v>
      </c>
      <c r="B27" s="16">
        <v>44587</v>
      </c>
      <c r="C27" s="17"/>
      <c r="D27" s="17"/>
      <c r="E27" s="18"/>
      <c r="F27" s="28"/>
      <c r="G27" s="29"/>
      <c r="H27" s="30"/>
      <c r="I27" s="68"/>
      <c r="J27" s="68"/>
      <c r="K27" s="69"/>
      <c r="L27" s="60"/>
      <c r="M27" s="48"/>
      <c r="N27" s="12"/>
      <c r="O27" s="67" t="s">
        <v>77</v>
      </c>
      <c r="P27" s="68">
        <v>102360</v>
      </c>
      <c r="Q27" s="86"/>
      <c r="T27"/>
    </row>
    <row r="28" s="4" customFormat="1" ht="38" customHeight="1" spans="1:20">
      <c r="A28" s="31">
        <v>10</v>
      </c>
      <c r="B28" s="32">
        <v>44924</v>
      </c>
      <c r="C28" s="33"/>
      <c r="D28" s="33"/>
      <c r="E28" s="34"/>
      <c r="F28" s="35"/>
      <c r="G28" s="36"/>
      <c r="H28" s="37"/>
      <c r="I28" s="71"/>
      <c r="J28" s="71"/>
      <c r="K28" s="72"/>
      <c r="L28" s="73"/>
      <c r="M28" s="74"/>
      <c r="N28" s="75"/>
      <c r="O28" s="76" t="s">
        <v>78</v>
      </c>
      <c r="P28" s="71">
        <f>199168.62+1800</f>
        <v>200968.62</v>
      </c>
      <c r="Q28" s="86"/>
      <c r="T28"/>
    </row>
    <row r="29" s="4" customFormat="1" ht="20.25" customHeight="1" spans="1:20">
      <c r="A29" s="31"/>
      <c r="B29" s="32"/>
      <c r="C29" s="33"/>
      <c r="D29" s="33"/>
      <c r="E29" s="34"/>
      <c r="F29" s="35"/>
      <c r="G29" s="36"/>
      <c r="H29" s="37"/>
      <c r="I29" s="71"/>
      <c r="J29" s="71"/>
      <c r="K29" s="72"/>
      <c r="L29" s="73"/>
      <c r="M29" s="74"/>
      <c r="N29" s="75"/>
      <c r="O29" s="76"/>
      <c r="P29" s="71"/>
      <c r="Q29" s="86"/>
      <c r="T29"/>
    </row>
    <row r="30" s="4" customFormat="1" ht="20.25" customHeight="1" spans="1:20">
      <c r="A30" s="31"/>
      <c r="B30" s="32"/>
      <c r="C30" s="33"/>
      <c r="D30" s="33"/>
      <c r="E30" s="34"/>
      <c r="F30" s="35"/>
      <c r="G30" s="36"/>
      <c r="H30" s="37"/>
      <c r="I30" s="71"/>
      <c r="J30" s="71"/>
      <c r="K30" s="72"/>
      <c r="L30" s="73"/>
      <c r="M30" s="74"/>
      <c r="N30" s="75"/>
      <c r="O30" s="76"/>
      <c r="P30" s="71"/>
      <c r="Q30" s="86"/>
      <c r="T30"/>
    </row>
    <row r="31" s="4" customFormat="1" ht="30" customHeight="1" spans="1:20">
      <c r="A31" s="9" t="s">
        <v>39</v>
      </c>
      <c r="B31" s="9"/>
      <c r="C31" s="38" t="s">
        <v>40</v>
      </c>
      <c r="D31" s="39">
        <f t="shared" ref="D31:G31" si="2">SUM(D7:D30)</f>
        <v>800000</v>
      </c>
      <c r="E31" s="39">
        <f t="shared" si="2"/>
        <v>9199000</v>
      </c>
      <c r="F31" s="38" t="s">
        <v>40</v>
      </c>
      <c r="G31" s="40">
        <f t="shared" si="2"/>
        <v>7807750</v>
      </c>
      <c r="H31" s="38" t="s">
        <v>40</v>
      </c>
      <c r="I31" s="40">
        <f>SUM(I7:I26)</f>
        <v>241978</v>
      </c>
      <c r="J31" s="40">
        <f>SUM(J7:J26)</f>
        <v>318801.07</v>
      </c>
      <c r="K31" s="40">
        <f t="shared" ref="K31:P31" si="3">SUM(K7:K30)</f>
        <v>6000</v>
      </c>
      <c r="L31" s="38" t="s">
        <v>40</v>
      </c>
      <c r="M31" s="77">
        <f t="shared" si="3"/>
        <v>77830</v>
      </c>
      <c r="N31" s="78" t="s">
        <v>40</v>
      </c>
      <c r="O31" s="38" t="s">
        <v>40</v>
      </c>
      <c r="P31" s="40">
        <f t="shared" si="3"/>
        <v>9594719.55</v>
      </c>
      <c r="Q31" s="86"/>
      <c r="T31"/>
    </row>
    <row r="32" s="4" customFormat="1" ht="30" customHeight="1" spans="1:17">
      <c r="A32" s="9" t="s">
        <v>33</v>
      </c>
      <c r="B32" s="9"/>
      <c r="C32" s="9" t="s">
        <v>41</v>
      </c>
      <c r="D32" s="9"/>
      <c r="E32" s="9"/>
      <c r="F32" s="41">
        <v>200968.62</v>
      </c>
      <c r="G32" s="41"/>
      <c r="H32" s="41"/>
      <c r="I32" s="41"/>
      <c r="J32" s="9" t="s">
        <v>42</v>
      </c>
      <c r="K32" s="9"/>
      <c r="L32" s="9" t="s">
        <v>43</v>
      </c>
      <c r="M32" s="41">
        <v>0</v>
      </c>
      <c r="N32" s="41"/>
      <c r="O32" s="41"/>
      <c r="P32" s="41"/>
      <c r="Q32" s="86"/>
    </row>
    <row r="33" s="4" customFormat="1" ht="30" customHeight="1" spans="1:20">
      <c r="A33" s="9"/>
      <c r="B33" s="9"/>
      <c r="C33" s="9" t="s">
        <v>44</v>
      </c>
      <c r="D33" s="9"/>
      <c r="E33" s="9"/>
      <c r="F33" s="42">
        <v>0</v>
      </c>
      <c r="G33" s="42"/>
      <c r="H33" s="42"/>
      <c r="I33" s="42"/>
      <c r="J33" s="9"/>
      <c r="K33" s="9"/>
      <c r="L33" s="9" t="s">
        <v>45</v>
      </c>
      <c r="M33" s="78" t="str">
        <f>SUBSTITUTE(SUBSTITUTE(TEXT(INT(M32),"[DBNum2][$-804]G/通用格式元"&amp;IF(INT(M32)=M32,"整",""))&amp;TEXT(MID(M32,FIND(".",M32&amp;".0")+1,1),"[DBNum2][$-804]G/通用格式角")&amp;TEXT(MID(M32,FIND(".",M32&amp;".0")+2,1),"[DBNum2][$-804]G/通用格式分"),"零角","零"),"零分","")</f>
        <v>零元整</v>
      </c>
      <c r="N33" s="78"/>
      <c r="O33" s="78"/>
      <c r="P33" s="78"/>
      <c r="Q33" s="86"/>
      <c r="T33" s="4">
        <f>P31-800000</f>
        <v>8794719.55</v>
      </c>
    </row>
    <row r="34" s="4" customFormat="1" ht="50.1" customHeight="1" spans="1:17">
      <c r="A34" s="9" t="s">
        <v>46</v>
      </c>
      <c r="B34" s="9"/>
      <c r="C34" s="43"/>
      <c r="D34" s="44"/>
      <c r="E34" s="44"/>
      <c r="F34" s="44"/>
      <c r="G34" s="44"/>
      <c r="H34" s="44"/>
      <c r="I34" s="79"/>
      <c r="J34" s="9" t="s">
        <v>48</v>
      </c>
      <c r="K34" s="9"/>
      <c r="L34" s="9"/>
      <c r="M34" s="9"/>
      <c r="N34" s="9"/>
      <c r="O34" s="9"/>
      <c r="P34" s="9"/>
      <c r="Q34" s="86"/>
    </row>
    <row r="35" s="4" customFormat="1" ht="50.1" customHeight="1" spans="1:20">
      <c r="A35" s="9" t="s">
        <v>50</v>
      </c>
      <c r="B35" s="9"/>
      <c r="C35" s="15"/>
      <c r="D35" s="15"/>
      <c r="E35" s="15"/>
      <c r="F35" s="15"/>
      <c r="G35" s="15"/>
      <c r="H35" s="15"/>
      <c r="I35" s="15"/>
      <c r="J35" s="9" t="s">
        <v>51</v>
      </c>
      <c r="K35" s="9"/>
      <c r="L35" s="15"/>
      <c r="M35" s="15"/>
      <c r="N35" s="15"/>
      <c r="O35" s="15"/>
      <c r="P35" s="15"/>
      <c r="Q35" s="86"/>
      <c r="T35" s="4">
        <f>D31+E31-J31-M31-P31-I31-K31</f>
        <v>-240328.619999999</v>
      </c>
    </row>
    <row r="36" s="4" customFormat="1" ht="50.1" customHeight="1" spans="1:17">
      <c r="A36" s="9" t="s">
        <v>52</v>
      </c>
      <c r="B36" s="9"/>
      <c r="C36" s="45"/>
      <c r="D36" s="45"/>
      <c r="E36" s="45"/>
      <c r="F36" s="45"/>
      <c r="G36" s="45"/>
      <c r="H36" s="45"/>
      <c r="I36" s="45"/>
      <c r="J36" s="9" t="s">
        <v>53</v>
      </c>
      <c r="K36" s="9"/>
      <c r="L36" s="45"/>
      <c r="M36" s="45"/>
      <c r="N36" s="45"/>
      <c r="O36" s="45"/>
      <c r="P36" s="45"/>
      <c r="Q36" s="86"/>
    </row>
    <row r="37" s="4" customFormat="1" ht="50.1" customHeight="1" spans="1:17">
      <c r="A37" s="9" t="s">
        <v>54</v>
      </c>
      <c r="B37" s="9"/>
      <c r="C37" s="45"/>
      <c r="D37" s="45"/>
      <c r="E37" s="45"/>
      <c r="F37" s="45"/>
      <c r="G37" s="45"/>
      <c r="H37" s="45"/>
      <c r="I37" s="45"/>
      <c r="J37" s="9" t="s">
        <v>55</v>
      </c>
      <c r="K37" s="9"/>
      <c r="L37" s="45"/>
      <c r="M37" s="45"/>
      <c r="N37" s="45"/>
      <c r="O37" s="45"/>
      <c r="P37" s="45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  <row r="42" s="4" customFormat="1" spans="1:17">
      <c r="A42" s="1"/>
      <c r="B42" s="5"/>
      <c r="C42" s="1"/>
      <c r="D42" s="1"/>
      <c r="E42" s="6"/>
      <c r="F42" s="5"/>
      <c r="G42" s="6"/>
      <c r="H42" s="1"/>
      <c r="I42" s="6"/>
      <c r="J42" s="1"/>
      <c r="K42" s="6"/>
      <c r="L42" s="1"/>
      <c r="M42" s="7"/>
      <c r="N42" s="7"/>
      <c r="O42" s="1"/>
      <c r="P42" s="6"/>
      <c r="Q42" s="86"/>
    </row>
    <row r="43" s="4" customFormat="1" ht="13.5" spans="1:17">
      <c r="A43" s="1"/>
      <c r="B43"/>
      <c r="C43" s="1"/>
      <c r="D43" s="1"/>
      <c r="E43" s="6"/>
      <c r="F43" s="5"/>
      <c r="G43" s="6"/>
      <c r="H43" s="1"/>
      <c r="I43" s="6"/>
      <c r="J43" s="1"/>
      <c r="K43" s="6"/>
      <c r="L43" s="1"/>
      <c r="M43" s="7"/>
      <c r="N43" s="7"/>
      <c r="O43" s="1"/>
      <c r="P43" s="6"/>
      <c r="Q43" s="86"/>
    </row>
    <row r="44" s="4" customFormat="1" spans="1:17">
      <c r="A44" s="1"/>
      <c r="B44" s="5"/>
      <c r="C44" s="1"/>
      <c r="D44" s="1"/>
      <c r="E44" s="6"/>
      <c r="F44" s="5"/>
      <c r="G44" s="6"/>
      <c r="H44" s="1"/>
      <c r="I44" s="6"/>
      <c r="J44" s="1"/>
      <c r="K44" s="6"/>
      <c r="L44" s="1"/>
      <c r="M44" s="7"/>
      <c r="N44" s="7"/>
      <c r="O44" s="1"/>
      <c r="P44" s="6"/>
      <c r="Q44" s="86"/>
    </row>
    <row r="45" s="4" customFormat="1" spans="1:17">
      <c r="A45" s="1"/>
      <c r="B45" s="5"/>
      <c r="C45" s="1"/>
      <c r="D45" s="1"/>
      <c r="E45" s="6"/>
      <c r="F45" s="5"/>
      <c r="G45" s="6"/>
      <c r="H45" s="1"/>
      <c r="I45" s="6"/>
      <c r="J45" s="1"/>
      <c r="K45" s="6"/>
      <c r="L45" s="1"/>
      <c r="M45" s="7"/>
      <c r="N45" s="7"/>
      <c r="O45" s="1"/>
      <c r="P45" s="6"/>
      <c r="Q45" s="86"/>
    </row>
    <row r="46" s="4" customFormat="1" spans="1:17">
      <c r="A46" s="1"/>
      <c r="B46" s="5"/>
      <c r="C46" s="1"/>
      <c r="D46" s="1"/>
      <c r="E46" s="6"/>
      <c r="F46" s="5"/>
      <c r="G46" s="6"/>
      <c r="H46" s="1"/>
      <c r="I46" s="6"/>
      <c r="J46" s="1"/>
      <c r="K46" s="6"/>
      <c r="L46" s="1"/>
      <c r="M46" s="7"/>
      <c r="N46" s="7"/>
      <c r="O46" s="1"/>
      <c r="P46" s="6"/>
      <c r="Q46" s="86"/>
    </row>
    <row r="47" s="4" customFormat="1" spans="1:17">
      <c r="A47" s="1"/>
      <c r="B47" s="5"/>
      <c r="C47" s="1"/>
      <c r="D47" s="1"/>
      <c r="E47" s="6"/>
      <c r="F47" s="5"/>
      <c r="G47" s="6"/>
      <c r="H47" s="1"/>
      <c r="I47" s="6"/>
      <c r="J47" s="1"/>
      <c r="K47" s="6"/>
      <c r="L47" s="1"/>
      <c r="M47" s="7"/>
      <c r="N47" s="7"/>
      <c r="O47" s="1"/>
      <c r="P47" s="6"/>
      <c r="Q47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31:B31"/>
    <mergeCell ref="C32:E32"/>
    <mergeCell ref="F32:I32"/>
    <mergeCell ref="M32:P32"/>
    <mergeCell ref="C33:E33"/>
    <mergeCell ref="F33:I33"/>
    <mergeCell ref="M33:P33"/>
    <mergeCell ref="A34:B34"/>
    <mergeCell ref="C34:I34"/>
    <mergeCell ref="J34:K34"/>
    <mergeCell ref="L34:P34"/>
    <mergeCell ref="A35:B35"/>
    <mergeCell ref="C35:I35"/>
    <mergeCell ref="J35:K35"/>
    <mergeCell ref="L35:P35"/>
    <mergeCell ref="A36:B36"/>
    <mergeCell ref="C36:I36"/>
    <mergeCell ref="J36:K36"/>
    <mergeCell ref="L36:P36"/>
    <mergeCell ref="A37:B37"/>
    <mergeCell ref="C37:I37"/>
    <mergeCell ref="J37:K37"/>
    <mergeCell ref="L37:P37"/>
    <mergeCell ref="A5:A6"/>
    <mergeCell ref="I3:I4"/>
    <mergeCell ref="A32:B33"/>
    <mergeCell ref="J32:K3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view="pageBreakPreview" zoomScaleNormal="100" topLeftCell="A4" workbookViewId="0">
      <selection activeCell="K15" sqref="K15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6" t="s">
        <v>3</v>
      </c>
      <c r="M2" s="47">
        <v>10365</v>
      </c>
      <c r="N2" s="48" t="s">
        <v>4</v>
      </c>
      <c r="O2" s="48" t="s">
        <v>5</v>
      </c>
      <c r="P2" s="82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</row>
    <row r="3" s="1" customFormat="1" ht="34" customHeight="1" spans="1:62">
      <c r="A3" s="9" t="s">
        <v>6</v>
      </c>
      <c r="B3" s="9"/>
      <c r="C3" s="11">
        <v>12098869</v>
      </c>
      <c r="D3" s="11"/>
      <c r="E3" s="12" t="s">
        <v>7</v>
      </c>
      <c r="F3" s="13" t="s">
        <v>8</v>
      </c>
      <c r="G3" s="13"/>
      <c r="H3" s="49" t="s">
        <v>9</v>
      </c>
      <c r="I3" s="50" t="s">
        <v>10</v>
      </c>
      <c r="J3" s="51"/>
      <c r="K3" s="51"/>
      <c r="L3" s="51"/>
      <c r="M3" s="52" t="s">
        <v>11</v>
      </c>
      <c r="N3" s="9" t="s">
        <v>12</v>
      </c>
      <c r="O3" s="53" t="s">
        <v>13</v>
      </c>
      <c r="P3" s="84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/>
      <c r="G4" s="13"/>
      <c r="H4" s="54"/>
      <c r="I4" s="55"/>
      <c r="J4" s="56"/>
      <c r="K4" s="56"/>
      <c r="L4" s="56"/>
      <c r="M4" s="52" t="s">
        <v>16</v>
      </c>
      <c r="N4" s="12" t="s">
        <v>17</v>
      </c>
      <c r="O4" s="57" t="s">
        <v>18</v>
      </c>
      <c r="P4" s="8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8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4" t="s">
        <v>27</v>
      </c>
      <c r="C6" s="9" t="s">
        <v>28</v>
      </c>
      <c r="D6" s="12" t="s">
        <v>29</v>
      </c>
      <c r="E6" s="14" t="s">
        <v>27</v>
      </c>
      <c r="F6" s="12" t="s">
        <v>29</v>
      </c>
      <c r="G6" s="9" t="s">
        <v>30</v>
      </c>
      <c r="H6" s="12" t="s">
        <v>29</v>
      </c>
      <c r="I6" s="48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8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46" customHeight="1" spans="1:29">
      <c r="A7" s="15">
        <v>1</v>
      </c>
      <c r="B7" s="16">
        <v>43498</v>
      </c>
      <c r="C7" s="17" t="s">
        <v>34</v>
      </c>
      <c r="D7" s="18">
        <v>4102400</v>
      </c>
      <c r="E7" s="19">
        <v>43497</v>
      </c>
      <c r="F7" s="18">
        <v>4128000</v>
      </c>
      <c r="G7" s="20">
        <v>0.02</v>
      </c>
      <c r="H7" s="58">
        <f>D7*G7</f>
        <v>82048</v>
      </c>
      <c r="I7" s="58">
        <v>138303.96</v>
      </c>
      <c r="J7" s="24">
        <v>6000</v>
      </c>
      <c r="K7" s="59" t="s">
        <v>35</v>
      </c>
      <c r="L7" s="48">
        <v>41024</v>
      </c>
      <c r="M7" s="12" t="s">
        <v>36</v>
      </c>
      <c r="N7" s="60" t="s">
        <v>37</v>
      </c>
      <c r="O7" s="58">
        <f>D7-H7-I7-J7-L7</f>
        <v>3835024.04</v>
      </c>
      <c r="P7" s="87"/>
      <c r="Q7" s="87"/>
      <c r="R7" s="88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</row>
    <row r="8" s="3" customFormat="1" ht="27" customHeight="1" spans="1:29">
      <c r="A8" s="21"/>
      <c r="B8" s="22"/>
      <c r="C8" s="23"/>
      <c r="D8" s="24"/>
      <c r="E8" s="19"/>
      <c r="F8" s="24"/>
      <c r="G8" s="25"/>
      <c r="H8" s="61" t="s">
        <v>38</v>
      </c>
      <c r="I8" s="62"/>
      <c r="J8" s="63"/>
      <c r="K8" s="64"/>
      <c r="L8" s="64"/>
      <c r="M8" s="64"/>
      <c r="N8" s="64"/>
      <c r="O8" s="58"/>
      <c r="P8" s="83"/>
      <c r="Q8" s="83"/>
      <c r="R8" s="89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</row>
    <row r="9" s="3" customFormat="1" ht="23" customHeight="1" spans="1:29">
      <c r="A9" s="93" t="s">
        <v>33</v>
      </c>
      <c r="B9" s="94"/>
      <c r="C9" s="95"/>
      <c r="D9" s="96"/>
      <c r="E9" s="97"/>
      <c r="F9" s="96"/>
      <c r="G9" s="98"/>
      <c r="H9" s="99"/>
      <c r="I9" s="100"/>
      <c r="J9" s="96"/>
      <c r="K9" s="73"/>
      <c r="L9" s="74"/>
      <c r="M9" s="75"/>
      <c r="N9" s="73"/>
      <c r="O9" s="101"/>
      <c r="P9" s="83"/>
      <c r="Q9" s="83"/>
      <c r="R9" s="89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="3" customFormat="1" ht="42" customHeight="1" spans="1:29">
      <c r="A10" s="93">
        <v>2</v>
      </c>
      <c r="B10" s="94">
        <v>43572</v>
      </c>
      <c r="C10" s="95" t="s">
        <v>34</v>
      </c>
      <c r="D10" s="96">
        <v>1025600</v>
      </c>
      <c r="E10" s="97">
        <v>43571</v>
      </c>
      <c r="F10" s="96">
        <v>1025600</v>
      </c>
      <c r="G10" s="98">
        <v>0.02</v>
      </c>
      <c r="H10" s="99">
        <f>D10*G10</f>
        <v>20512</v>
      </c>
      <c r="I10" s="100">
        <v>42074</v>
      </c>
      <c r="J10" s="96"/>
      <c r="K10" s="73"/>
      <c r="L10" s="74">
        <f>D10*0.01</f>
        <v>10256</v>
      </c>
      <c r="M10" s="75" t="s">
        <v>36</v>
      </c>
      <c r="N10" s="73" t="s">
        <v>37</v>
      </c>
      <c r="O10" s="102">
        <f>D10-I10-L10-H10-O11</f>
        <v>722158</v>
      </c>
      <c r="P10" s="83"/>
      <c r="Q10" s="83"/>
      <c r="R10" s="89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="3" customFormat="1" ht="29" customHeight="1" spans="1:29">
      <c r="A11" s="93"/>
      <c r="B11" s="94"/>
      <c r="C11" s="95"/>
      <c r="D11" s="96"/>
      <c r="E11" s="97"/>
      <c r="F11" s="96"/>
      <c r="G11" s="98"/>
      <c r="H11" s="103" t="s">
        <v>56</v>
      </c>
      <c r="I11" s="104"/>
      <c r="J11" s="105"/>
      <c r="K11" s="73"/>
      <c r="L11" s="74"/>
      <c r="M11" s="75"/>
      <c r="N11" s="73" t="s">
        <v>57</v>
      </c>
      <c r="O11" s="102">
        <v>230600</v>
      </c>
      <c r="P11" s="83"/>
      <c r="Q11" s="83"/>
      <c r="R11" s="89"/>
      <c r="S11" s="90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="3" customFormat="1" ht="20.1" customHeight="1" spans="1:29">
      <c r="A12" s="93"/>
      <c r="B12" s="94"/>
      <c r="C12" s="95"/>
      <c r="D12" s="96"/>
      <c r="E12" s="97"/>
      <c r="F12" s="96"/>
      <c r="G12" s="98"/>
      <c r="H12" s="99"/>
      <c r="I12" s="100"/>
      <c r="J12" s="96"/>
      <c r="K12" s="73"/>
      <c r="L12" s="74"/>
      <c r="M12" s="75"/>
      <c r="N12" s="73"/>
      <c r="O12" s="102"/>
      <c r="P12" s="83"/>
      <c r="Q12" s="83"/>
      <c r="R12" s="89"/>
      <c r="S12" s="90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="3" customFormat="1" ht="20.1" customHeight="1" spans="1:29">
      <c r="A13" s="93"/>
      <c r="B13" s="94"/>
      <c r="C13" s="95"/>
      <c r="D13" s="96"/>
      <c r="E13" s="97"/>
      <c r="F13" s="96"/>
      <c r="G13" s="98"/>
      <c r="H13" s="99"/>
      <c r="I13" s="100"/>
      <c r="J13" s="96"/>
      <c r="K13" s="73"/>
      <c r="L13" s="74"/>
      <c r="M13" s="75"/>
      <c r="N13" s="73"/>
      <c r="O13" s="102"/>
      <c r="P13" s="83"/>
      <c r="Q13" s="83"/>
      <c r="R13" s="89"/>
      <c r="S13" s="90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="3" customFormat="1" ht="20.1" customHeight="1" spans="1:29">
      <c r="A14" s="93"/>
      <c r="B14" s="94"/>
      <c r="C14" s="95"/>
      <c r="D14" s="96"/>
      <c r="E14" s="97"/>
      <c r="F14" s="96"/>
      <c r="G14" s="98"/>
      <c r="H14" s="99"/>
      <c r="I14" s="100"/>
      <c r="J14" s="96"/>
      <c r="K14" s="73"/>
      <c r="L14" s="74"/>
      <c r="M14" s="75"/>
      <c r="N14" s="73"/>
      <c r="O14" s="102"/>
      <c r="P14" s="83"/>
      <c r="Q14" s="83"/>
      <c r="R14" s="89"/>
      <c r="S14" s="90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="3" customFormat="1" ht="20.1" customHeight="1" spans="1:29">
      <c r="A15" s="93"/>
      <c r="B15" s="94"/>
      <c r="C15" s="95"/>
      <c r="D15" s="96"/>
      <c r="E15" s="97"/>
      <c r="F15" s="96"/>
      <c r="G15" s="98"/>
      <c r="H15" s="99"/>
      <c r="I15" s="100"/>
      <c r="J15" s="96"/>
      <c r="K15" s="73"/>
      <c r="L15" s="74"/>
      <c r="M15" s="75"/>
      <c r="N15" s="73"/>
      <c r="O15" s="102"/>
      <c r="P15" s="83"/>
      <c r="Q15" s="83"/>
      <c r="R15" s="89"/>
      <c r="S15" s="90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="3" customFormat="1" ht="20.1" customHeight="1" spans="1:29">
      <c r="A16" s="93"/>
      <c r="B16" s="94"/>
      <c r="C16" s="95"/>
      <c r="D16" s="96"/>
      <c r="E16" s="97"/>
      <c r="F16" s="96"/>
      <c r="G16" s="98"/>
      <c r="H16" s="99"/>
      <c r="I16" s="100"/>
      <c r="J16" s="96"/>
      <c r="K16" s="73"/>
      <c r="L16" s="74"/>
      <c r="M16" s="75"/>
      <c r="N16" s="73"/>
      <c r="O16" s="102"/>
      <c r="P16" s="83"/>
      <c r="Q16" s="83"/>
      <c r="R16" s="89"/>
      <c r="S16" s="90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="3" customFormat="1" ht="20.1" customHeight="1" spans="1:29">
      <c r="A17" s="93"/>
      <c r="B17" s="94"/>
      <c r="C17" s="95"/>
      <c r="D17" s="96"/>
      <c r="E17" s="97"/>
      <c r="F17" s="96"/>
      <c r="G17" s="98"/>
      <c r="H17" s="99"/>
      <c r="I17" s="100"/>
      <c r="J17" s="96"/>
      <c r="K17" s="73"/>
      <c r="L17" s="74"/>
      <c r="M17" s="75"/>
      <c r="N17" s="73"/>
      <c r="O17" s="102"/>
      <c r="P17" s="83"/>
      <c r="Q17" s="83"/>
      <c r="R17" s="89"/>
      <c r="S17" s="90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="3" customFormat="1" ht="20.1" customHeight="1" spans="1:29">
      <c r="A18" s="93"/>
      <c r="B18" s="94"/>
      <c r="C18" s="95"/>
      <c r="D18" s="96"/>
      <c r="E18" s="97"/>
      <c r="F18" s="96"/>
      <c r="G18" s="98"/>
      <c r="H18" s="99"/>
      <c r="I18" s="100"/>
      <c r="J18" s="96"/>
      <c r="K18" s="73"/>
      <c r="L18" s="74"/>
      <c r="M18" s="75"/>
      <c r="N18" s="73"/>
      <c r="O18" s="102"/>
      <c r="P18" s="83"/>
      <c r="Q18" s="83"/>
      <c r="R18" s="89"/>
      <c r="S18" s="90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="3" customFormat="1" ht="20.1" customHeight="1" spans="1:29">
      <c r="A19" s="93"/>
      <c r="B19" s="94"/>
      <c r="C19" s="95"/>
      <c r="D19" s="96"/>
      <c r="E19" s="97"/>
      <c r="F19" s="96"/>
      <c r="G19" s="98"/>
      <c r="H19" s="99"/>
      <c r="I19" s="100"/>
      <c r="J19" s="96"/>
      <c r="K19" s="73"/>
      <c r="L19" s="74"/>
      <c r="M19" s="75"/>
      <c r="N19" s="73"/>
      <c r="O19" s="102"/>
      <c r="P19" s="83"/>
      <c r="Q19" s="83"/>
      <c r="R19" s="89"/>
      <c r="S19" s="90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="3" customFormat="1" ht="20.1" customHeight="1" spans="1:29">
      <c r="A20" s="93"/>
      <c r="B20" s="94"/>
      <c r="C20" s="95"/>
      <c r="D20" s="96"/>
      <c r="E20" s="97"/>
      <c r="F20" s="96"/>
      <c r="G20" s="98"/>
      <c r="H20" s="99"/>
      <c r="I20" s="100"/>
      <c r="J20" s="96"/>
      <c r="K20" s="73"/>
      <c r="L20" s="74"/>
      <c r="M20" s="75"/>
      <c r="N20" s="73"/>
      <c r="O20" s="102"/>
      <c r="P20" s="83"/>
      <c r="Q20" s="83"/>
      <c r="R20" s="89"/>
      <c r="S20" s="90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="3" customFormat="1" ht="20.1" customHeight="1" spans="1:29">
      <c r="A21" s="93"/>
      <c r="B21" s="94"/>
      <c r="C21" s="95"/>
      <c r="D21" s="96"/>
      <c r="E21" s="97"/>
      <c r="F21" s="96"/>
      <c r="G21" s="98"/>
      <c r="H21" s="99"/>
      <c r="I21" s="100"/>
      <c r="J21" s="96"/>
      <c r="K21" s="73"/>
      <c r="L21" s="74"/>
      <c r="M21" s="75"/>
      <c r="N21" s="73"/>
      <c r="O21" s="102"/>
      <c r="P21" s="83"/>
      <c r="Q21" s="83"/>
      <c r="R21" s="89"/>
      <c r="S21" s="90"/>
      <c r="T21" s="83"/>
      <c r="U21" s="83"/>
      <c r="V21" s="83"/>
      <c r="W21" s="83"/>
      <c r="X21" s="83"/>
      <c r="Y21" s="83"/>
      <c r="Z21" s="83"/>
      <c r="AA21" s="83"/>
      <c r="AB21" s="83"/>
      <c r="AC21" s="83"/>
    </row>
    <row r="22" s="4" customFormat="1" ht="20.25" customHeight="1" spans="1:19">
      <c r="A22" s="26"/>
      <c r="B22" s="27"/>
      <c r="C22" s="17"/>
      <c r="D22" s="18"/>
      <c r="E22" s="28"/>
      <c r="F22" s="29"/>
      <c r="G22" s="30"/>
      <c r="H22" s="68"/>
      <c r="I22" s="68"/>
      <c r="J22" s="69"/>
      <c r="K22" s="60"/>
      <c r="L22" s="48"/>
      <c r="M22" s="12"/>
      <c r="N22" s="60"/>
      <c r="O22" s="68"/>
      <c r="P22" s="86"/>
      <c r="S22"/>
    </row>
    <row r="23" s="4" customFormat="1" ht="20.25" customHeight="1" spans="1:19">
      <c r="A23" s="26"/>
      <c r="B23" s="27"/>
      <c r="C23" s="17"/>
      <c r="D23" s="18"/>
      <c r="E23" s="28"/>
      <c r="F23" s="29"/>
      <c r="G23" s="30"/>
      <c r="H23" s="68"/>
      <c r="I23" s="68"/>
      <c r="J23" s="69"/>
      <c r="K23" s="60"/>
      <c r="L23" s="48"/>
      <c r="M23" s="12"/>
      <c r="N23" s="73"/>
      <c r="O23" s="71"/>
      <c r="P23" s="86"/>
      <c r="S23"/>
    </row>
    <row r="24" s="4" customFormat="1" ht="30" customHeight="1" spans="1:19">
      <c r="A24" s="9" t="s">
        <v>39</v>
      </c>
      <c r="B24" s="9"/>
      <c r="C24" s="38" t="s">
        <v>40</v>
      </c>
      <c r="D24" s="39">
        <f>SUM(D7:D23)</f>
        <v>5128000</v>
      </c>
      <c r="E24" s="38" t="s">
        <v>40</v>
      </c>
      <c r="F24" s="40">
        <f>SUM(F7:F23)</f>
        <v>5153600</v>
      </c>
      <c r="G24" s="38" t="s">
        <v>40</v>
      </c>
      <c r="H24" s="40">
        <f>SUM(H7:H23)</f>
        <v>102560</v>
      </c>
      <c r="I24" s="40">
        <f>SUM(I7:I23)</f>
        <v>180377.96</v>
      </c>
      <c r="J24" s="40">
        <f>SUM(J7:J23)</f>
        <v>6000</v>
      </c>
      <c r="K24" s="38" t="s">
        <v>40</v>
      </c>
      <c r="L24" s="77">
        <f>SUM(L7:L23)</f>
        <v>51280</v>
      </c>
      <c r="M24" s="78" t="s">
        <v>40</v>
      </c>
      <c r="N24" s="38" t="s">
        <v>40</v>
      </c>
      <c r="O24" s="40">
        <f>SUM(O7:O23)</f>
        <v>4787782.04</v>
      </c>
      <c r="P24" s="86"/>
      <c r="S24"/>
    </row>
    <row r="25" s="4" customFormat="1" ht="30" customHeight="1" spans="1:16">
      <c r="A25" s="9" t="s">
        <v>33</v>
      </c>
      <c r="B25" s="9"/>
      <c r="C25" s="9" t="s">
        <v>41</v>
      </c>
      <c r="D25" s="9"/>
      <c r="E25" s="41">
        <f>E26+L25</f>
        <v>952758</v>
      </c>
      <c r="F25" s="41"/>
      <c r="G25" s="41"/>
      <c r="H25" s="41"/>
      <c r="I25" s="9" t="s">
        <v>42</v>
      </c>
      <c r="J25" s="9"/>
      <c r="K25" s="9" t="s">
        <v>43</v>
      </c>
      <c r="L25" s="41">
        <v>0</v>
      </c>
      <c r="M25" s="41"/>
      <c r="N25" s="41"/>
      <c r="O25" s="41"/>
      <c r="P25" s="86"/>
    </row>
    <row r="26" s="4" customFormat="1" ht="30" customHeight="1" spans="1:16">
      <c r="A26" s="9"/>
      <c r="B26" s="9"/>
      <c r="C26" s="9" t="s">
        <v>44</v>
      </c>
      <c r="D26" s="9"/>
      <c r="E26" s="42">
        <f>O10+O11</f>
        <v>952758</v>
      </c>
      <c r="F26" s="42"/>
      <c r="G26" s="42"/>
      <c r="H26" s="42"/>
      <c r="I26" s="9"/>
      <c r="J26" s="9"/>
      <c r="K26" s="9" t="s">
        <v>45</v>
      </c>
      <c r="L26" s="78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78"/>
      <c r="N26" s="78"/>
      <c r="O26" s="78"/>
      <c r="P26" s="86"/>
    </row>
    <row r="27" s="4" customFormat="1" ht="50.1" customHeight="1" spans="1:16">
      <c r="A27" s="9" t="s">
        <v>46</v>
      </c>
      <c r="B27" s="9"/>
      <c r="C27" s="43" t="s">
        <v>47</v>
      </c>
      <c r="D27" s="44"/>
      <c r="E27" s="44"/>
      <c r="F27" s="44"/>
      <c r="G27" s="44"/>
      <c r="H27" s="79"/>
      <c r="I27" s="9" t="s">
        <v>48</v>
      </c>
      <c r="J27" s="9"/>
      <c r="K27" s="9" t="s">
        <v>49</v>
      </c>
      <c r="L27" s="9"/>
      <c r="M27" s="9"/>
      <c r="N27" s="9"/>
      <c r="O27" s="9"/>
      <c r="P27" s="86"/>
    </row>
    <row r="28" s="4" customFormat="1" ht="50.1" customHeight="1" spans="1:16">
      <c r="A28" s="9" t="s">
        <v>50</v>
      </c>
      <c r="B28" s="9"/>
      <c r="C28" s="15"/>
      <c r="D28" s="15"/>
      <c r="E28" s="15"/>
      <c r="F28" s="15"/>
      <c r="G28" s="15"/>
      <c r="H28" s="15"/>
      <c r="I28" s="9" t="s">
        <v>51</v>
      </c>
      <c r="J28" s="9"/>
      <c r="K28" s="15"/>
      <c r="L28" s="15"/>
      <c r="M28" s="15"/>
      <c r="N28" s="15"/>
      <c r="O28" s="15"/>
      <c r="P28" s="86"/>
    </row>
    <row r="29" s="4" customFormat="1" ht="50.1" customHeight="1" spans="1:16">
      <c r="A29" s="9" t="s">
        <v>52</v>
      </c>
      <c r="B29" s="9"/>
      <c r="C29" s="45"/>
      <c r="D29" s="45"/>
      <c r="E29" s="45"/>
      <c r="F29" s="45"/>
      <c r="G29" s="45"/>
      <c r="H29" s="45"/>
      <c r="I29" s="9" t="s">
        <v>53</v>
      </c>
      <c r="J29" s="9"/>
      <c r="K29" s="45"/>
      <c r="L29" s="45"/>
      <c r="M29" s="45"/>
      <c r="N29" s="45"/>
      <c r="O29" s="45"/>
      <c r="P29" s="86"/>
    </row>
    <row r="30" s="4" customFormat="1" ht="50.1" customHeight="1" spans="1:16">
      <c r="A30" s="9" t="s">
        <v>54</v>
      </c>
      <c r="B30" s="9"/>
      <c r="C30" s="45"/>
      <c r="D30" s="45"/>
      <c r="E30" s="45"/>
      <c r="F30" s="45"/>
      <c r="G30" s="45"/>
      <c r="H30" s="45"/>
      <c r="I30" s="9" t="s">
        <v>55</v>
      </c>
      <c r="J30" s="9"/>
      <c r="K30" s="45"/>
      <c r="L30" s="45"/>
      <c r="M30" s="45"/>
      <c r="N30" s="45"/>
      <c r="O30" s="45"/>
      <c r="P30" s="86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86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6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6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6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6"/>
    </row>
    <row r="36" s="4" customFormat="1" ht="13.5" spans="1:16">
      <c r="A36" s="1"/>
      <c r="B36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6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6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86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86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8:J8"/>
    <mergeCell ref="H11:J11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ageMargins left="0.75" right="0.75" top="1" bottom="1" header="0.5" footer="0.5"/>
  <pageSetup paperSize="9" scale="7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9"/>
  <sheetViews>
    <sheetView view="pageBreakPreview" zoomScaleNormal="100" topLeftCell="A4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6" t="s">
        <v>3</v>
      </c>
      <c r="M2" s="47">
        <v>10365</v>
      </c>
      <c r="N2" s="48" t="s">
        <v>4</v>
      </c>
      <c r="O2" s="48" t="s">
        <v>5</v>
      </c>
      <c r="P2" s="82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</row>
    <row r="3" s="1" customFormat="1" ht="34" customHeight="1" spans="1:62">
      <c r="A3" s="9" t="s">
        <v>6</v>
      </c>
      <c r="B3" s="9"/>
      <c r="C3" s="11">
        <v>12098869</v>
      </c>
      <c r="D3" s="11"/>
      <c r="E3" s="12" t="s">
        <v>7</v>
      </c>
      <c r="F3" s="13" t="s">
        <v>8</v>
      </c>
      <c r="G3" s="13"/>
      <c r="H3" s="49" t="s">
        <v>9</v>
      </c>
      <c r="I3" s="50" t="s">
        <v>10</v>
      </c>
      <c r="J3" s="51"/>
      <c r="K3" s="51"/>
      <c r="L3" s="51"/>
      <c r="M3" s="52" t="s">
        <v>11</v>
      </c>
      <c r="N3" s="9" t="s">
        <v>12</v>
      </c>
      <c r="O3" s="53" t="s">
        <v>13</v>
      </c>
      <c r="P3" s="84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</row>
    <row r="4" s="1" customFormat="1" ht="30" customHeight="1" spans="1:30">
      <c r="A4" s="9" t="s">
        <v>14</v>
      </c>
      <c r="B4" s="9"/>
      <c r="C4" s="12"/>
      <c r="D4" s="12"/>
      <c r="E4" s="12" t="s">
        <v>15</v>
      </c>
      <c r="F4" s="13"/>
      <c r="G4" s="13"/>
      <c r="H4" s="54"/>
      <c r="I4" s="55"/>
      <c r="J4" s="56"/>
      <c r="K4" s="56"/>
      <c r="L4" s="56"/>
      <c r="M4" s="52" t="s">
        <v>16</v>
      </c>
      <c r="N4" s="12" t="s">
        <v>17</v>
      </c>
      <c r="O4" s="57" t="s">
        <v>18</v>
      </c>
      <c r="P4" s="8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19</v>
      </c>
      <c r="B5" s="9" t="s">
        <v>20</v>
      </c>
      <c r="C5" s="9"/>
      <c r="D5" s="9"/>
      <c r="E5" s="9" t="s">
        <v>21</v>
      </c>
      <c r="F5" s="9"/>
      <c r="G5" s="9" t="s">
        <v>22</v>
      </c>
      <c r="H5" s="9"/>
      <c r="I5" s="9" t="s">
        <v>23</v>
      </c>
      <c r="J5" s="9" t="s">
        <v>24</v>
      </c>
      <c r="K5" s="9"/>
      <c r="L5" s="9" t="s">
        <v>25</v>
      </c>
      <c r="M5" s="9"/>
      <c r="N5" s="12" t="s">
        <v>26</v>
      </c>
      <c r="O5" s="12"/>
      <c r="P5" s="86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4" t="s">
        <v>27</v>
      </c>
      <c r="C6" s="9" t="s">
        <v>28</v>
      </c>
      <c r="D6" s="12" t="s">
        <v>29</v>
      </c>
      <c r="E6" s="14" t="s">
        <v>27</v>
      </c>
      <c r="F6" s="12" t="s">
        <v>29</v>
      </c>
      <c r="G6" s="9" t="s">
        <v>30</v>
      </c>
      <c r="H6" s="12" t="s">
        <v>29</v>
      </c>
      <c r="I6" s="48" t="s">
        <v>29</v>
      </c>
      <c r="J6" s="12" t="s">
        <v>29</v>
      </c>
      <c r="K6" s="9" t="s">
        <v>31</v>
      </c>
      <c r="L6" s="9" t="s">
        <v>29</v>
      </c>
      <c r="M6" s="9" t="s">
        <v>31</v>
      </c>
      <c r="N6" s="12" t="s">
        <v>32</v>
      </c>
      <c r="O6" s="12" t="s">
        <v>29</v>
      </c>
      <c r="P6" s="86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46" customHeight="1" spans="1:29">
      <c r="A7" s="15">
        <v>1</v>
      </c>
      <c r="B7" s="16">
        <v>43498</v>
      </c>
      <c r="C7" s="17" t="s">
        <v>34</v>
      </c>
      <c r="D7" s="18">
        <v>4102400</v>
      </c>
      <c r="E7" s="19">
        <v>43497</v>
      </c>
      <c r="F7" s="18">
        <v>4128000</v>
      </c>
      <c r="G7" s="20">
        <v>0.02</v>
      </c>
      <c r="H7" s="58">
        <f>D7*G7</f>
        <v>82048</v>
      </c>
      <c r="I7" s="58">
        <v>138303.96</v>
      </c>
      <c r="J7" s="24">
        <v>6000</v>
      </c>
      <c r="K7" s="59" t="s">
        <v>35</v>
      </c>
      <c r="L7" s="48">
        <v>41024</v>
      </c>
      <c r="M7" s="12" t="s">
        <v>36</v>
      </c>
      <c r="N7" s="60" t="s">
        <v>37</v>
      </c>
      <c r="O7" s="58">
        <f>D7-H7-I7-J7-L7</f>
        <v>3835024.04</v>
      </c>
      <c r="P7" s="87"/>
      <c r="Q7" s="87"/>
      <c r="R7" s="88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</row>
    <row r="8" s="3" customFormat="1" ht="27" customHeight="1" spans="1:29">
      <c r="A8" s="21"/>
      <c r="B8" s="22"/>
      <c r="C8" s="23"/>
      <c r="D8" s="24"/>
      <c r="E8" s="19"/>
      <c r="F8" s="24"/>
      <c r="G8" s="25"/>
      <c r="H8" s="61" t="s">
        <v>38</v>
      </c>
      <c r="I8" s="62"/>
      <c r="J8" s="63"/>
      <c r="K8" s="64"/>
      <c r="L8" s="64"/>
      <c r="M8" s="64"/>
      <c r="N8" s="64"/>
      <c r="O8" s="58"/>
      <c r="P8" s="83"/>
      <c r="Q8" s="83"/>
      <c r="R8" s="89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</row>
    <row r="9" s="3" customFormat="1" ht="42" customHeight="1" spans="1:29">
      <c r="A9" s="21">
        <v>2</v>
      </c>
      <c r="B9" s="22">
        <v>43572</v>
      </c>
      <c r="C9" s="23" t="s">
        <v>34</v>
      </c>
      <c r="D9" s="24">
        <v>1025600</v>
      </c>
      <c r="E9" s="19">
        <v>43571</v>
      </c>
      <c r="F9" s="24">
        <v>1025600</v>
      </c>
      <c r="G9" s="25">
        <v>0.02</v>
      </c>
      <c r="H9" s="65">
        <f>D9*G9</f>
        <v>20512</v>
      </c>
      <c r="I9" s="64">
        <v>42074</v>
      </c>
      <c r="J9" s="24"/>
      <c r="K9" s="60"/>
      <c r="L9" s="48">
        <f>D9*0.01</f>
        <v>10256</v>
      </c>
      <c r="M9" s="12" t="s">
        <v>36</v>
      </c>
      <c r="N9" s="60" t="s">
        <v>37</v>
      </c>
      <c r="O9" s="58">
        <f>D9-I9-L9-H9-O10</f>
        <v>722158</v>
      </c>
      <c r="P9" s="83"/>
      <c r="Q9" s="83"/>
      <c r="R9" s="89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</row>
    <row r="10" s="3" customFormat="1" ht="29" customHeight="1" spans="1:29">
      <c r="A10" s="21"/>
      <c r="B10" s="22"/>
      <c r="C10" s="23"/>
      <c r="D10" s="24"/>
      <c r="E10" s="19"/>
      <c r="F10" s="24"/>
      <c r="G10" s="25"/>
      <c r="H10" s="61" t="s">
        <v>56</v>
      </c>
      <c r="I10" s="62"/>
      <c r="J10" s="63"/>
      <c r="K10" s="60"/>
      <c r="L10" s="48"/>
      <c r="M10" s="12"/>
      <c r="N10" s="60" t="s">
        <v>57</v>
      </c>
      <c r="O10" s="58">
        <v>230600</v>
      </c>
      <c r="P10" s="83"/>
      <c r="Q10" s="83"/>
      <c r="R10" s="89"/>
      <c r="S10" s="90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="3" customFormat="1" ht="20.1" customHeight="1" spans="1:29">
      <c r="A11" s="93" t="s">
        <v>33</v>
      </c>
      <c r="B11" s="94"/>
      <c r="C11" s="95"/>
      <c r="D11" s="96"/>
      <c r="E11" s="97"/>
      <c r="F11" s="96"/>
      <c r="G11" s="98"/>
      <c r="H11" s="99"/>
      <c r="I11" s="100"/>
      <c r="J11" s="96"/>
      <c r="K11" s="73"/>
      <c r="L11" s="74"/>
      <c r="M11" s="75"/>
      <c r="N11" s="73"/>
      <c r="O11" s="101"/>
      <c r="P11" s="83"/>
      <c r="Q11" s="83"/>
      <c r="R11" s="89"/>
      <c r="S11" s="90"/>
      <c r="T11" s="83"/>
      <c r="U11" s="83"/>
      <c r="V11" s="83"/>
      <c r="W11" s="83"/>
      <c r="X11" s="83"/>
      <c r="Y11" s="83"/>
      <c r="Z11" s="83"/>
      <c r="AA11" s="83"/>
      <c r="AB11" s="83"/>
      <c r="AC11" s="83"/>
    </row>
    <row r="12" s="3" customFormat="1" ht="43" customHeight="1" spans="1:29">
      <c r="A12" s="93">
        <v>3</v>
      </c>
      <c r="B12" s="94">
        <v>43663</v>
      </c>
      <c r="C12" s="95" t="s">
        <v>34</v>
      </c>
      <c r="D12" s="96">
        <v>811000</v>
      </c>
      <c r="E12" s="97">
        <v>43650</v>
      </c>
      <c r="F12" s="96">
        <v>810150</v>
      </c>
      <c r="G12" s="98">
        <v>0.02</v>
      </c>
      <c r="H12" s="99">
        <f>D12*G12</f>
        <v>16220</v>
      </c>
      <c r="I12" s="106">
        <v>75688.62</v>
      </c>
      <c r="J12" s="96"/>
      <c r="K12" s="73"/>
      <c r="L12" s="74">
        <f>D12*0.01</f>
        <v>8110</v>
      </c>
      <c r="M12" s="75" t="s">
        <v>36</v>
      </c>
      <c r="N12" s="73" t="s">
        <v>37</v>
      </c>
      <c r="O12" s="101">
        <f>D12-H12-I12-L12</f>
        <v>710981.38</v>
      </c>
      <c r="P12" s="83"/>
      <c r="Q12" s="83"/>
      <c r="R12" s="89"/>
      <c r="S12" s="90"/>
      <c r="T12" s="83"/>
      <c r="U12" s="83"/>
      <c r="V12" s="83"/>
      <c r="W12" s="83"/>
      <c r="X12" s="83"/>
      <c r="Y12" s="83"/>
      <c r="Z12" s="83"/>
      <c r="AA12" s="83"/>
      <c r="AB12" s="83"/>
      <c r="AC12" s="83"/>
    </row>
    <row r="13" s="3" customFormat="1" ht="25" customHeight="1" spans="1:29">
      <c r="A13" s="93"/>
      <c r="B13" s="94"/>
      <c r="C13" s="95"/>
      <c r="D13" s="96"/>
      <c r="E13" s="97"/>
      <c r="F13" s="96"/>
      <c r="G13" s="98"/>
      <c r="H13" s="103" t="s">
        <v>58</v>
      </c>
      <c r="I13" s="104"/>
      <c r="J13" s="105"/>
      <c r="K13" s="73"/>
      <c r="L13" s="74"/>
      <c r="M13" s="75"/>
      <c r="N13" s="73"/>
      <c r="O13" s="101"/>
      <c r="P13" s="83"/>
      <c r="Q13" s="83"/>
      <c r="R13" s="89"/>
      <c r="S13" s="90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="3" customFormat="1" ht="20.1" customHeight="1" spans="1:29">
      <c r="A14" s="93"/>
      <c r="B14" s="94"/>
      <c r="C14" s="95"/>
      <c r="D14" s="96"/>
      <c r="E14" s="97"/>
      <c r="F14" s="96"/>
      <c r="G14" s="98"/>
      <c r="H14" s="99"/>
      <c r="I14" s="100"/>
      <c r="J14" s="96"/>
      <c r="K14" s="73"/>
      <c r="L14" s="74"/>
      <c r="M14" s="75"/>
      <c r="N14" s="73"/>
      <c r="O14" s="102"/>
      <c r="P14" s="83"/>
      <c r="Q14" s="83"/>
      <c r="R14" s="89"/>
      <c r="S14" s="90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="3" customFormat="1" ht="20.1" customHeight="1" spans="1:29">
      <c r="A15" s="93"/>
      <c r="B15" s="94"/>
      <c r="C15" s="95"/>
      <c r="D15" s="96"/>
      <c r="E15" s="97"/>
      <c r="F15" s="96"/>
      <c r="G15" s="98"/>
      <c r="H15" s="99"/>
      <c r="I15" s="100"/>
      <c r="J15" s="96"/>
      <c r="K15" s="73"/>
      <c r="L15" s="74"/>
      <c r="M15" s="75"/>
      <c r="N15" s="73"/>
      <c r="O15" s="102"/>
      <c r="P15" s="83"/>
      <c r="Q15" s="83"/>
      <c r="R15" s="89"/>
      <c r="S15" s="90"/>
      <c r="T15" s="83"/>
      <c r="U15" s="83"/>
      <c r="V15" s="83"/>
      <c r="W15" s="83"/>
      <c r="X15" s="83"/>
      <c r="Y15" s="83"/>
      <c r="Z15" s="83"/>
      <c r="AA15" s="83"/>
      <c r="AB15" s="83"/>
      <c r="AC15" s="83"/>
    </row>
    <row r="16" s="3" customFormat="1" ht="20.1" customHeight="1" spans="1:29">
      <c r="A16" s="93"/>
      <c r="B16" s="94"/>
      <c r="C16" s="95"/>
      <c r="D16" s="96"/>
      <c r="E16" s="97"/>
      <c r="F16" s="96"/>
      <c r="G16" s="98"/>
      <c r="H16" s="99"/>
      <c r="I16" s="100"/>
      <c r="J16" s="96"/>
      <c r="K16" s="73"/>
      <c r="L16" s="74"/>
      <c r="M16" s="75"/>
      <c r="N16" s="73"/>
      <c r="O16" s="102"/>
      <c r="P16" s="83"/>
      <c r="Q16" s="83"/>
      <c r="R16" s="89"/>
      <c r="S16" s="90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="3" customFormat="1" ht="20.1" customHeight="1" spans="1:29">
      <c r="A17" s="93"/>
      <c r="B17" s="94"/>
      <c r="C17" s="95"/>
      <c r="D17" s="96"/>
      <c r="E17" s="97"/>
      <c r="F17" s="96"/>
      <c r="G17" s="98"/>
      <c r="H17" s="99"/>
      <c r="I17" s="100"/>
      <c r="J17" s="96"/>
      <c r="K17" s="73"/>
      <c r="L17" s="74"/>
      <c r="M17" s="75"/>
      <c r="N17" s="73"/>
      <c r="O17" s="102"/>
      <c r="P17" s="83"/>
      <c r="Q17" s="83"/>
      <c r="R17" s="89"/>
      <c r="S17" s="90"/>
      <c r="T17" s="83"/>
      <c r="U17" s="83"/>
      <c r="V17" s="83"/>
      <c r="W17" s="83"/>
      <c r="X17" s="83"/>
      <c r="Y17" s="83"/>
      <c r="Z17" s="83"/>
      <c r="AA17" s="83"/>
      <c r="AB17" s="83"/>
      <c r="AC17" s="83"/>
    </row>
    <row r="18" s="3" customFormat="1" ht="20.1" customHeight="1" spans="1:29">
      <c r="A18" s="93"/>
      <c r="B18" s="94"/>
      <c r="C18" s="95"/>
      <c r="D18" s="96"/>
      <c r="E18" s="97"/>
      <c r="F18" s="96"/>
      <c r="G18" s="98"/>
      <c r="H18" s="99"/>
      <c r="I18" s="100"/>
      <c r="J18" s="96"/>
      <c r="K18" s="73"/>
      <c r="L18" s="74"/>
      <c r="M18" s="75"/>
      <c r="N18" s="73"/>
      <c r="O18" s="102"/>
      <c r="P18" s="83"/>
      <c r="Q18" s="83"/>
      <c r="R18" s="89"/>
      <c r="S18" s="90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="3" customFormat="1" ht="20.1" customHeight="1" spans="1:29">
      <c r="A19" s="93"/>
      <c r="B19" s="94"/>
      <c r="C19" s="95"/>
      <c r="D19" s="96"/>
      <c r="E19" s="97"/>
      <c r="F19" s="96"/>
      <c r="G19" s="98"/>
      <c r="H19" s="99"/>
      <c r="I19" s="100"/>
      <c r="J19" s="96"/>
      <c r="K19" s="73"/>
      <c r="L19" s="74"/>
      <c r="M19" s="75"/>
      <c r="N19" s="73"/>
      <c r="O19" s="102"/>
      <c r="P19" s="83"/>
      <c r="Q19" s="83"/>
      <c r="R19" s="89"/>
      <c r="S19" s="90"/>
      <c r="T19" s="83"/>
      <c r="U19" s="83"/>
      <c r="V19" s="83"/>
      <c r="W19" s="83"/>
      <c r="X19" s="83"/>
      <c r="Y19" s="83"/>
      <c r="Z19" s="83"/>
      <c r="AA19" s="83"/>
      <c r="AB19" s="83"/>
      <c r="AC19" s="83"/>
    </row>
    <row r="20" s="3" customFormat="1" ht="20.1" customHeight="1" spans="1:29">
      <c r="A20" s="93"/>
      <c r="B20" s="94"/>
      <c r="C20" s="95"/>
      <c r="D20" s="96"/>
      <c r="E20" s="97"/>
      <c r="F20" s="96"/>
      <c r="G20" s="98"/>
      <c r="H20" s="99"/>
      <c r="I20" s="100"/>
      <c r="J20" s="96"/>
      <c r="K20" s="73"/>
      <c r="L20" s="74"/>
      <c r="M20" s="75"/>
      <c r="N20" s="73"/>
      <c r="O20" s="102"/>
      <c r="P20" s="83"/>
      <c r="Q20" s="83"/>
      <c r="R20" s="89"/>
      <c r="S20" s="90"/>
      <c r="T20" s="83"/>
      <c r="U20" s="83"/>
      <c r="V20" s="83"/>
      <c r="W20" s="83"/>
      <c r="X20" s="83"/>
      <c r="Y20" s="83"/>
      <c r="Z20" s="83"/>
      <c r="AA20" s="83"/>
      <c r="AB20" s="83"/>
      <c r="AC20" s="83"/>
    </row>
    <row r="21" s="4" customFormat="1" ht="20.25" customHeight="1" spans="1:19">
      <c r="A21" s="26"/>
      <c r="B21" s="27"/>
      <c r="C21" s="17"/>
      <c r="D21" s="18"/>
      <c r="E21" s="28"/>
      <c r="F21" s="29"/>
      <c r="G21" s="30"/>
      <c r="H21" s="68"/>
      <c r="I21" s="68"/>
      <c r="J21" s="69"/>
      <c r="K21" s="60"/>
      <c r="L21" s="48"/>
      <c r="M21" s="12"/>
      <c r="N21" s="60"/>
      <c r="O21" s="68"/>
      <c r="P21" s="86"/>
      <c r="S21"/>
    </row>
    <row r="22" s="4" customFormat="1" ht="20.25" customHeight="1" spans="1:19">
      <c r="A22" s="26"/>
      <c r="B22" s="27"/>
      <c r="C22" s="17"/>
      <c r="D22" s="18"/>
      <c r="E22" s="28"/>
      <c r="F22" s="29"/>
      <c r="G22" s="30"/>
      <c r="H22" s="68"/>
      <c r="I22" s="68"/>
      <c r="J22" s="69"/>
      <c r="K22" s="60"/>
      <c r="L22" s="48"/>
      <c r="M22" s="12"/>
      <c r="N22" s="73"/>
      <c r="O22" s="71"/>
      <c r="P22" s="86"/>
      <c r="S22"/>
    </row>
    <row r="23" s="4" customFormat="1" ht="30" customHeight="1" spans="1:19">
      <c r="A23" s="9" t="s">
        <v>39</v>
      </c>
      <c r="B23" s="9"/>
      <c r="C23" s="38" t="s">
        <v>40</v>
      </c>
      <c r="D23" s="39">
        <f>SUM(D7:D22)</f>
        <v>5939000</v>
      </c>
      <c r="E23" s="38" t="s">
        <v>40</v>
      </c>
      <c r="F23" s="40">
        <f>SUM(F7:F22)</f>
        <v>5963750</v>
      </c>
      <c r="G23" s="38" t="s">
        <v>40</v>
      </c>
      <c r="H23" s="40">
        <f>SUM(H7:H22)</f>
        <v>118780</v>
      </c>
      <c r="I23" s="40">
        <f>SUM(I7:I22)</f>
        <v>256066.58</v>
      </c>
      <c r="J23" s="40">
        <f>SUM(J7:J22)</f>
        <v>6000</v>
      </c>
      <c r="K23" s="38" t="s">
        <v>40</v>
      </c>
      <c r="L23" s="77">
        <f>SUM(L7:L22)</f>
        <v>59390</v>
      </c>
      <c r="M23" s="78" t="s">
        <v>40</v>
      </c>
      <c r="N23" s="38" t="s">
        <v>40</v>
      </c>
      <c r="O23" s="40">
        <f>SUM(O7:O22)</f>
        <v>5498763.42</v>
      </c>
      <c r="P23" s="86"/>
      <c r="S23"/>
    </row>
    <row r="24" s="4" customFormat="1" ht="30" customHeight="1" spans="1:16">
      <c r="A24" s="9" t="s">
        <v>33</v>
      </c>
      <c r="B24" s="9"/>
      <c r="C24" s="9" t="s">
        <v>41</v>
      </c>
      <c r="D24" s="9"/>
      <c r="E24" s="41">
        <f>E25+L24</f>
        <v>710981.38</v>
      </c>
      <c r="F24" s="41"/>
      <c r="G24" s="41"/>
      <c r="H24" s="41"/>
      <c r="I24" s="9" t="s">
        <v>42</v>
      </c>
      <c r="J24" s="9"/>
      <c r="K24" s="9" t="s">
        <v>43</v>
      </c>
      <c r="L24" s="41">
        <v>0</v>
      </c>
      <c r="M24" s="41"/>
      <c r="N24" s="41"/>
      <c r="O24" s="41"/>
      <c r="P24" s="86"/>
    </row>
    <row r="25" s="4" customFormat="1" ht="30" customHeight="1" spans="1:16">
      <c r="A25" s="9"/>
      <c r="B25" s="9"/>
      <c r="C25" s="9" t="s">
        <v>44</v>
      </c>
      <c r="D25" s="9"/>
      <c r="E25" s="42">
        <f>O12</f>
        <v>710981.38</v>
      </c>
      <c r="F25" s="42"/>
      <c r="G25" s="42"/>
      <c r="H25" s="42"/>
      <c r="I25" s="9"/>
      <c r="J25" s="9"/>
      <c r="K25" s="9" t="s">
        <v>45</v>
      </c>
      <c r="L25" s="78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78"/>
      <c r="N25" s="78"/>
      <c r="O25" s="78"/>
      <c r="P25" s="86"/>
    </row>
    <row r="26" s="4" customFormat="1" ht="50.1" customHeight="1" spans="1:16">
      <c r="A26" s="9" t="s">
        <v>46</v>
      </c>
      <c r="B26" s="9"/>
      <c r="C26" s="43" t="s">
        <v>47</v>
      </c>
      <c r="D26" s="44"/>
      <c r="E26" s="44"/>
      <c r="F26" s="44"/>
      <c r="G26" s="44"/>
      <c r="H26" s="79"/>
      <c r="I26" s="9" t="s">
        <v>48</v>
      </c>
      <c r="J26" s="9"/>
      <c r="K26" s="9" t="s">
        <v>49</v>
      </c>
      <c r="L26" s="9"/>
      <c r="M26" s="9"/>
      <c r="N26" s="9"/>
      <c r="O26" s="9"/>
      <c r="P26" s="86"/>
    </row>
    <row r="27" s="4" customFormat="1" ht="50.1" customHeight="1" spans="1:16">
      <c r="A27" s="9" t="s">
        <v>50</v>
      </c>
      <c r="B27" s="9"/>
      <c r="C27" s="15"/>
      <c r="D27" s="15"/>
      <c r="E27" s="15"/>
      <c r="F27" s="15"/>
      <c r="G27" s="15"/>
      <c r="H27" s="15"/>
      <c r="I27" s="9" t="s">
        <v>51</v>
      </c>
      <c r="J27" s="9"/>
      <c r="K27" s="15"/>
      <c r="L27" s="15"/>
      <c r="M27" s="15"/>
      <c r="N27" s="15"/>
      <c r="O27" s="15"/>
      <c r="P27" s="86"/>
    </row>
    <row r="28" s="4" customFormat="1" ht="50.1" customHeight="1" spans="1:16">
      <c r="A28" s="9" t="s">
        <v>52</v>
      </c>
      <c r="B28" s="9"/>
      <c r="C28" s="45"/>
      <c r="D28" s="45"/>
      <c r="E28" s="45"/>
      <c r="F28" s="45"/>
      <c r="G28" s="45"/>
      <c r="H28" s="45"/>
      <c r="I28" s="9" t="s">
        <v>53</v>
      </c>
      <c r="J28" s="9"/>
      <c r="K28" s="45"/>
      <c r="L28" s="45"/>
      <c r="M28" s="45"/>
      <c r="N28" s="45"/>
      <c r="O28" s="45"/>
      <c r="P28" s="86"/>
    </row>
    <row r="29" s="4" customFormat="1" ht="50.1" customHeight="1" spans="1:16">
      <c r="A29" s="9" t="s">
        <v>54</v>
      </c>
      <c r="B29" s="9"/>
      <c r="C29" s="45"/>
      <c r="D29" s="45"/>
      <c r="E29" s="45"/>
      <c r="F29" s="45"/>
      <c r="G29" s="45"/>
      <c r="H29" s="45"/>
      <c r="I29" s="9" t="s">
        <v>55</v>
      </c>
      <c r="J29" s="9"/>
      <c r="K29" s="45"/>
      <c r="L29" s="45"/>
      <c r="M29" s="45"/>
      <c r="N29" s="45"/>
      <c r="O29" s="45"/>
      <c r="P29" s="86"/>
    </row>
    <row r="30" s="4" customFormat="1" spans="1:16">
      <c r="A30" s="1"/>
      <c r="B30" s="5"/>
      <c r="C30" s="1"/>
      <c r="D30" s="6"/>
      <c r="E30" s="5"/>
      <c r="F30" s="6"/>
      <c r="G30" s="1"/>
      <c r="H30" s="6"/>
      <c r="I30" s="1"/>
      <c r="J30" s="6"/>
      <c r="K30" s="1"/>
      <c r="L30" s="7"/>
      <c r="M30" s="7"/>
      <c r="N30" s="1"/>
      <c r="O30" s="6"/>
      <c r="P30" s="86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86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6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6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6"/>
    </row>
    <row r="35" s="4" customFormat="1" ht="13.5" spans="1:16">
      <c r="A35" s="1"/>
      <c r="B3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6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6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6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6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86"/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8:J8"/>
    <mergeCell ref="H10:J10"/>
    <mergeCell ref="H13:J13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A24:B25"/>
    <mergeCell ref="I24:J25"/>
  </mergeCells>
  <pageMargins left="0.75" right="0.75" top="1" bottom="1" header="0.5" footer="0.5"/>
  <pageSetup paperSize="9" scale="78" orientation="portrait"/>
  <headerFooter/>
  <colBreaks count="1" manualBreakCount="1">
    <brk id="15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8"/>
  <sheetViews>
    <sheetView topLeftCell="A7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12.6666666666667" style="1" customWidth="1"/>
    <col min="16" max="16" width="10.1333333333333" style="6" customWidth="1"/>
    <col min="17" max="17" width="9.38333333333333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>E9*H9</f>
        <v>20512</v>
      </c>
      <c r="J9" s="64">
        <v>42074</v>
      </c>
      <c r="K9" s="24"/>
      <c r="L9" s="60"/>
      <c r="M9" s="48">
        <f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>E11*H11</f>
        <v>16220</v>
      </c>
      <c r="J11" s="66">
        <v>75688.62</v>
      </c>
      <c r="K11" s="24"/>
      <c r="L11" s="60"/>
      <c r="M11" s="48">
        <f>E11*0.01</f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0.1" customHeight="1" spans="1:30">
      <c r="A13" s="93" t="s">
        <v>33</v>
      </c>
      <c r="B13" s="94"/>
      <c r="C13" s="95"/>
      <c r="D13" s="95"/>
      <c r="E13" s="96"/>
      <c r="F13" s="97"/>
      <c r="G13" s="96"/>
      <c r="H13" s="98"/>
      <c r="I13" s="99"/>
      <c r="J13" s="100"/>
      <c r="K13" s="96"/>
      <c r="L13" s="73"/>
      <c r="M13" s="74"/>
      <c r="N13" s="75"/>
      <c r="O13" s="73"/>
      <c r="P13" s="102"/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27" customHeight="1" spans="1:30">
      <c r="A14" s="93">
        <v>4</v>
      </c>
      <c r="B14" s="94">
        <v>43823</v>
      </c>
      <c r="C14" s="95"/>
      <c r="D14" s="96">
        <v>800000</v>
      </c>
      <c r="E14" s="96"/>
      <c r="F14" s="97"/>
      <c r="G14" s="96"/>
      <c r="H14" s="98"/>
      <c r="I14" s="99"/>
      <c r="J14" s="100"/>
      <c r="K14" s="96"/>
      <c r="L14" s="73"/>
      <c r="M14" s="74"/>
      <c r="N14" s="75"/>
      <c r="O14" s="73" t="s">
        <v>60</v>
      </c>
      <c r="P14" s="101">
        <v>800000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0.1" customHeight="1" spans="1:30">
      <c r="A15" s="93"/>
      <c r="B15" s="94"/>
      <c r="C15" s="95"/>
      <c r="D15" s="95"/>
      <c r="E15" s="96"/>
      <c r="F15" s="97"/>
      <c r="G15" s="96"/>
      <c r="H15" s="98"/>
      <c r="I15" s="99"/>
      <c r="J15" s="100"/>
      <c r="K15" s="96"/>
      <c r="L15" s="73"/>
      <c r="M15" s="74"/>
      <c r="N15" s="75"/>
      <c r="O15" s="73"/>
      <c r="P15" s="102"/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20.1" customHeight="1" spans="1:30">
      <c r="A16" s="93"/>
      <c r="B16" s="94"/>
      <c r="C16" s="95"/>
      <c r="D16" s="95"/>
      <c r="E16" s="96"/>
      <c r="F16" s="97"/>
      <c r="G16" s="96"/>
      <c r="H16" s="98"/>
      <c r="I16" s="99"/>
      <c r="J16" s="100"/>
      <c r="K16" s="96"/>
      <c r="L16" s="73"/>
      <c r="M16" s="74"/>
      <c r="N16" s="75"/>
      <c r="O16" s="73"/>
      <c r="P16" s="102"/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20.1" customHeight="1" spans="1:30">
      <c r="A17" s="93"/>
      <c r="B17" s="94"/>
      <c r="C17" s="95"/>
      <c r="D17" s="95"/>
      <c r="E17" s="96"/>
      <c r="F17" s="97"/>
      <c r="G17" s="96"/>
      <c r="H17" s="98"/>
      <c r="I17" s="99"/>
      <c r="J17" s="100"/>
      <c r="K17" s="96"/>
      <c r="L17" s="73"/>
      <c r="M17" s="74"/>
      <c r="N17" s="75"/>
      <c r="O17" s="73"/>
      <c r="P17" s="102"/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3" customFormat="1" ht="20.1" customHeight="1" spans="1:30">
      <c r="A18" s="93"/>
      <c r="B18" s="94"/>
      <c r="C18" s="95"/>
      <c r="D18" s="95"/>
      <c r="E18" s="96"/>
      <c r="F18" s="97"/>
      <c r="G18" s="96"/>
      <c r="H18" s="98"/>
      <c r="I18" s="99"/>
      <c r="J18" s="100"/>
      <c r="K18" s="96"/>
      <c r="L18" s="73"/>
      <c r="M18" s="74"/>
      <c r="N18" s="75"/>
      <c r="O18" s="73"/>
      <c r="P18" s="102"/>
      <c r="Q18" s="83"/>
      <c r="R18" s="83"/>
      <c r="S18" s="89"/>
      <c r="T18" s="90"/>
      <c r="U18" s="83"/>
      <c r="V18" s="83"/>
      <c r="W18" s="83"/>
      <c r="X18" s="83"/>
      <c r="Y18" s="83"/>
      <c r="Z18" s="83"/>
      <c r="AA18" s="83"/>
      <c r="AB18" s="83"/>
      <c r="AC18" s="83"/>
      <c r="AD18" s="83"/>
    </row>
    <row r="19" s="3" customFormat="1" ht="20.1" customHeight="1" spans="1:30">
      <c r="A19" s="93"/>
      <c r="B19" s="94"/>
      <c r="C19" s="95"/>
      <c r="D19" s="95"/>
      <c r="E19" s="96"/>
      <c r="F19" s="97"/>
      <c r="G19" s="96"/>
      <c r="H19" s="98"/>
      <c r="I19" s="99"/>
      <c r="J19" s="100"/>
      <c r="K19" s="96"/>
      <c r="L19" s="73"/>
      <c r="M19" s="74"/>
      <c r="N19" s="75"/>
      <c r="O19" s="73"/>
      <c r="P19" s="102"/>
      <c r="Q19" s="83"/>
      <c r="R19" s="83"/>
      <c r="S19" s="89"/>
      <c r="T19" s="90"/>
      <c r="U19" s="83"/>
      <c r="V19" s="83"/>
      <c r="W19" s="83"/>
      <c r="X19" s="83"/>
      <c r="Y19" s="83"/>
      <c r="Z19" s="83"/>
      <c r="AA19" s="83"/>
      <c r="AB19" s="83"/>
      <c r="AC19" s="83"/>
      <c r="AD19" s="83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0"/>
      <c r="P20" s="68"/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73"/>
      <c r="P21" s="71"/>
      <c r="Q21" s="86"/>
      <c r="T21"/>
    </row>
    <row r="22" s="4" customFormat="1" ht="30" customHeight="1" spans="1:20">
      <c r="A22" s="9" t="s">
        <v>39</v>
      </c>
      <c r="B22" s="9"/>
      <c r="C22" s="38" t="s">
        <v>40</v>
      </c>
      <c r="D22" s="39">
        <f>SUM(D7:D21)</f>
        <v>800000</v>
      </c>
      <c r="E22" s="39">
        <f>SUM(E7:E21)</f>
        <v>5939000</v>
      </c>
      <c r="F22" s="38" t="s">
        <v>40</v>
      </c>
      <c r="G22" s="40">
        <f>SUM(G7:G21)</f>
        <v>5963750</v>
      </c>
      <c r="H22" s="38" t="s">
        <v>40</v>
      </c>
      <c r="I22" s="40">
        <f>SUM(I7:I21)</f>
        <v>118780</v>
      </c>
      <c r="J22" s="40">
        <f>SUM(J7:J21)</f>
        <v>256066.58</v>
      </c>
      <c r="K22" s="40">
        <f>SUM(K7:K21)</f>
        <v>6000</v>
      </c>
      <c r="L22" s="38" t="s">
        <v>40</v>
      </c>
      <c r="M22" s="77">
        <f>SUM(M7:M21)</f>
        <v>59390</v>
      </c>
      <c r="N22" s="78" t="s">
        <v>40</v>
      </c>
      <c r="O22" s="38" t="s">
        <v>40</v>
      </c>
      <c r="P22" s="40">
        <f>SUM(P7:P21)</f>
        <v>6298763.42</v>
      </c>
      <c r="Q22" s="86"/>
      <c r="T22"/>
    </row>
    <row r="23" s="4" customFormat="1" ht="30" customHeight="1" spans="1:17">
      <c r="A23" s="9" t="s">
        <v>33</v>
      </c>
      <c r="B23" s="9"/>
      <c r="C23" s="9" t="s">
        <v>41</v>
      </c>
      <c r="D23" s="9"/>
      <c r="E23" s="9"/>
      <c r="F23" s="41">
        <v>800000</v>
      </c>
      <c r="G23" s="41"/>
      <c r="H23" s="41"/>
      <c r="I23" s="41"/>
      <c r="J23" s="9" t="s">
        <v>42</v>
      </c>
      <c r="K23" s="9"/>
      <c r="L23" s="9" t="s">
        <v>43</v>
      </c>
      <c r="M23" s="41">
        <v>0</v>
      </c>
      <c r="N23" s="41"/>
      <c r="O23" s="41"/>
      <c r="P23" s="41"/>
      <c r="Q23" s="86"/>
    </row>
    <row r="24" s="4" customFormat="1" ht="30" customHeight="1" spans="1:17">
      <c r="A24" s="9"/>
      <c r="B24" s="9"/>
      <c r="C24" s="9" t="s">
        <v>44</v>
      </c>
      <c r="D24" s="9"/>
      <c r="E24" s="9"/>
      <c r="F24" s="42">
        <v>0</v>
      </c>
      <c r="G24" s="42"/>
      <c r="H24" s="42"/>
      <c r="I24" s="42"/>
      <c r="J24" s="9"/>
      <c r="K24" s="9"/>
      <c r="L24" s="9" t="s">
        <v>45</v>
      </c>
      <c r="M24" s="78" t="str">
        <f>SUBSTITUTE(SUBSTITUTE(TEXT(INT(M23),"[DBNum2][$-804]G/通用格式元"&amp;IF(INT(M23)=M23,"整",""))&amp;TEXT(MID(M23,FIND(".",M23&amp;".0")+1,1),"[DBNum2][$-804]G/通用格式角")&amp;TEXT(MID(M23,FIND(".",M23&amp;".0")+2,1),"[DBNum2][$-804]G/通用格式分"),"零角","零"),"零分","")</f>
        <v>零元整</v>
      </c>
      <c r="N24" s="78"/>
      <c r="O24" s="78"/>
      <c r="P24" s="78"/>
      <c r="Q24" s="86"/>
    </row>
    <row r="25" s="4" customFormat="1" ht="50.1" customHeight="1" spans="1:17">
      <c r="A25" s="9" t="s">
        <v>46</v>
      </c>
      <c r="B25" s="9"/>
      <c r="C25" s="43"/>
      <c r="D25" s="44"/>
      <c r="E25" s="44"/>
      <c r="F25" s="44"/>
      <c r="G25" s="44"/>
      <c r="H25" s="44"/>
      <c r="I25" s="79"/>
      <c r="J25" s="9" t="s">
        <v>48</v>
      </c>
      <c r="K25" s="9"/>
      <c r="L25" s="9"/>
      <c r="M25" s="9"/>
      <c r="N25" s="9"/>
      <c r="O25" s="9"/>
      <c r="P25" s="9"/>
      <c r="Q25" s="86"/>
    </row>
    <row r="26" s="4" customFormat="1" ht="50.1" customHeight="1" spans="1:17">
      <c r="A26" s="9" t="s">
        <v>50</v>
      </c>
      <c r="B26" s="9"/>
      <c r="C26" s="15"/>
      <c r="D26" s="15"/>
      <c r="E26" s="15"/>
      <c r="F26" s="15"/>
      <c r="G26" s="15"/>
      <c r="H26" s="15"/>
      <c r="I26" s="15"/>
      <c r="J26" s="9" t="s">
        <v>51</v>
      </c>
      <c r="K26" s="9"/>
      <c r="L26" s="15"/>
      <c r="M26" s="15"/>
      <c r="N26" s="15"/>
      <c r="O26" s="15"/>
      <c r="P26" s="15"/>
      <c r="Q26" s="86"/>
    </row>
    <row r="27" s="4" customFormat="1" ht="50.1" customHeight="1" spans="1:17">
      <c r="A27" s="9" t="s">
        <v>52</v>
      </c>
      <c r="B27" s="9"/>
      <c r="C27" s="45"/>
      <c r="D27" s="45"/>
      <c r="E27" s="45"/>
      <c r="F27" s="45"/>
      <c r="G27" s="45"/>
      <c r="H27" s="45"/>
      <c r="I27" s="45"/>
      <c r="J27" s="9" t="s">
        <v>53</v>
      </c>
      <c r="K27" s="9"/>
      <c r="L27" s="45"/>
      <c r="M27" s="45"/>
      <c r="N27" s="45"/>
      <c r="O27" s="45"/>
      <c r="P27" s="45"/>
      <c r="Q27" s="86"/>
    </row>
    <row r="28" s="4" customFormat="1" ht="50.1" customHeight="1" spans="1:17">
      <c r="A28" s="9" t="s">
        <v>54</v>
      </c>
      <c r="B28" s="9"/>
      <c r="C28" s="45"/>
      <c r="D28" s="45"/>
      <c r="E28" s="45"/>
      <c r="F28" s="45"/>
      <c r="G28" s="45"/>
      <c r="H28" s="45"/>
      <c r="I28" s="45"/>
      <c r="J28" s="9" t="s">
        <v>55</v>
      </c>
      <c r="K28" s="9"/>
      <c r="L28" s="45"/>
      <c r="M28" s="45"/>
      <c r="N28" s="45"/>
      <c r="O28" s="45"/>
      <c r="P28" s="45"/>
      <c r="Q28" s="86"/>
    </row>
    <row r="29" s="4" customFormat="1" spans="1:17">
      <c r="A29" s="1"/>
      <c r="B29" s="5"/>
      <c r="C29" s="1"/>
      <c r="D29" s="1"/>
      <c r="E29" s="6"/>
      <c r="F29" s="5"/>
      <c r="G29" s="6"/>
      <c r="H29" s="1"/>
      <c r="I29" s="6"/>
      <c r="J29" s="1"/>
      <c r="K29" s="6"/>
      <c r="L29" s="1"/>
      <c r="M29" s="7"/>
      <c r="N29" s="7"/>
      <c r="O29" s="1"/>
      <c r="P29" s="6"/>
      <c r="Q29" s="86"/>
    </row>
    <row r="30" s="4" customFormat="1" spans="1:17">
      <c r="A30" s="1"/>
      <c r="B30" s="5"/>
      <c r="C30" s="1"/>
      <c r="D30" s="1"/>
      <c r="E30" s="6"/>
      <c r="F30" s="5"/>
      <c r="G30" s="6"/>
      <c r="H30" s="1"/>
      <c r="I30" s="6"/>
      <c r="J30" s="1"/>
      <c r="K30" s="6"/>
      <c r="L30" s="1"/>
      <c r="M30" s="7"/>
      <c r="N30" s="7"/>
      <c r="O30" s="1"/>
      <c r="P30" s="6"/>
      <c r="Q30" s="86"/>
    </row>
    <row r="31" s="4" customFormat="1" spans="1:17">
      <c r="A31" s="1"/>
      <c r="B31" s="5"/>
      <c r="C31" s="1"/>
      <c r="D31" s="1"/>
      <c r="E31" s="6"/>
      <c r="F31" s="5"/>
      <c r="G31" s="6"/>
      <c r="H31" s="1"/>
      <c r="I31" s="6"/>
      <c r="J31" s="1"/>
      <c r="K31" s="6"/>
      <c r="L31" s="1"/>
      <c r="M31" s="7"/>
      <c r="N31" s="7"/>
      <c r="O31" s="1"/>
      <c r="P31" s="6"/>
      <c r="Q31" s="86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6"/>
    </row>
    <row r="33" s="4" customFormat="1" spans="1:17">
      <c r="A33" s="1"/>
      <c r="B33" s="5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6"/>
    </row>
    <row r="34" s="4" customFormat="1" ht="13.5" spans="1:17">
      <c r="A34" s="1"/>
      <c r="B34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6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6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6"/>
    </row>
    <row r="37" s="4" customFormat="1" spans="1:17">
      <c r="A37" s="1"/>
      <c r="B37" s="5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</sheetData>
  <mergeCells count="47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A22:B22"/>
    <mergeCell ref="C23:E23"/>
    <mergeCell ref="F23:I23"/>
    <mergeCell ref="M23:P23"/>
    <mergeCell ref="C24:E24"/>
    <mergeCell ref="F24:I24"/>
    <mergeCell ref="M24:P24"/>
    <mergeCell ref="A25:B25"/>
    <mergeCell ref="C25:I25"/>
    <mergeCell ref="J25:K25"/>
    <mergeCell ref="L25:P25"/>
    <mergeCell ref="A26:B26"/>
    <mergeCell ref="C26:I26"/>
    <mergeCell ref="J26:K26"/>
    <mergeCell ref="L26:P26"/>
    <mergeCell ref="A27:B27"/>
    <mergeCell ref="C27:I27"/>
    <mergeCell ref="J27:K27"/>
    <mergeCell ref="L27:P27"/>
    <mergeCell ref="A28:B28"/>
    <mergeCell ref="C28:I28"/>
    <mergeCell ref="J28:K28"/>
    <mergeCell ref="L28:P28"/>
    <mergeCell ref="A5:A6"/>
    <mergeCell ref="I3:I4"/>
    <mergeCell ref="A23:B24"/>
    <mergeCell ref="J23:K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7"/>
  <sheetViews>
    <sheetView view="pageBreakPreview" zoomScaleNormal="100" topLeftCell="A10" workbookViewId="0">
      <selection activeCell="A10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12.6666666666667" style="1" customWidth="1"/>
    <col min="16" max="16" width="10.1333333333333" style="6" customWidth="1"/>
    <col min="17" max="17" width="9.38333333333333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>E11*0.01</f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/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20.1" customHeight="1" spans="1:30">
      <c r="A14" s="93" t="s">
        <v>33</v>
      </c>
      <c r="B14" s="94"/>
      <c r="C14" s="95"/>
      <c r="D14" s="95"/>
      <c r="E14" s="96"/>
      <c r="F14" s="97"/>
      <c r="G14" s="96"/>
      <c r="H14" s="98"/>
      <c r="I14" s="99"/>
      <c r="J14" s="100"/>
      <c r="K14" s="96"/>
      <c r="L14" s="73"/>
      <c r="M14" s="74"/>
      <c r="N14" s="75"/>
      <c r="O14" s="73"/>
      <c r="P14" s="102"/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38" customHeight="1" spans="1:30">
      <c r="A15" s="93">
        <v>5</v>
      </c>
      <c r="B15" s="94">
        <v>43849</v>
      </c>
      <c r="C15" s="95" t="s">
        <v>34</v>
      </c>
      <c r="D15" s="95"/>
      <c r="E15" s="96">
        <v>1844000</v>
      </c>
      <c r="F15" s="97">
        <v>43814</v>
      </c>
      <c r="G15" s="96">
        <v>1844000</v>
      </c>
      <c r="H15" s="98">
        <v>0.02</v>
      </c>
      <c r="I15" s="99">
        <v>123198</v>
      </c>
      <c r="J15" s="100">
        <v>62734.49</v>
      </c>
      <c r="K15" s="96"/>
      <c r="L15" s="73"/>
      <c r="M15" s="74">
        <f>E15*0.01</f>
        <v>18440</v>
      </c>
      <c r="N15" s="75" t="s">
        <v>36</v>
      </c>
      <c r="O15" s="73" t="s">
        <v>61</v>
      </c>
      <c r="P15" s="101">
        <f>E15-I15-J15-K15-M15-P16-P17</f>
        <v>939627.51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24" customHeight="1" spans="1:30">
      <c r="A16" s="93"/>
      <c r="B16" s="94"/>
      <c r="C16" s="95"/>
      <c r="D16" s="95"/>
      <c r="E16" s="96"/>
      <c r="F16" s="97"/>
      <c r="G16" s="96"/>
      <c r="H16" s="98"/>
      <c r="I16" s="99" t="s">
        <v>62</v>
      </c>
      <c r="J16" s="100"/>
      <c r="K16" s="96"/>
      <c r="L16" s="73"/>
      <c r="M16" s="74"/>
      <c r="N16" s="75"/>
      <c r="O16" s="73" t="s">
        <v>63</v>
      </c>
      <c r="P16" s="101">
        <v>400000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0" customHeight="1" spans="1:30">
      <c r="A17" s="93"/>
      <c r="B17" s="94"/>
      <c r="C17" s="95"/>
      <c r="D17" s="95"/>
      <c r="E17" s="96"/>
      <c r="F17" s="97"/>
      <c r="G17" s="96"/>
      <c r="H17" s="98"/>
      <c r="I17" s="103" t="s">
        <v>64</v>
      </c>
      <c r="J17" s="104"/>
      <c r="K17" s="105"/>
      <c r="L17" s="73"/>
      <c r="M17" s="74"/>
      <c r="N17" s="75"/>
      <c r="O17" s="73" t="s">
        <v>65</v>
      </c>
      <c r="P17" s="101">
        <v>300000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3" customFormat="1" ht="20.1" customHeight="1" spans="1:30">
      <c r="A18" s="93"/>
      <c r="B18" s="94"/>
      <c r="C18" s="95"/>
      <c r="D18" s="95"/>
      <c r="E18" s="96"/>
      <c r="F18" s="97"/>
      <c r="G18" s="96"/>
      <c r="H18" s="98"/>
      <c r="I18" s="99"/>
      <c r="J18" s="100"/>
      <c r="K18" s="96"/>
      <c r="L18" s="73"/>
      <c r="M18" s="74"/>
      <c r="N18" s="75"/>
      <c r="O18" s="73"/>
      <c r="P18" s="101"/>
      <c r="Q18" s="83"/>
      <c r="R18" s="83"/>
      <c r="S18" s="89"/>
      <c r="T18" s="90"/>
      <c r="U18" s="83"/>
      <c r="V18" s="83"/>
      <c r="W18" s="83"/>
      <c r="X18" s="83"/>
      <c r="Y18" s="83"/>
      <c r="Z18" s="83"/>
      <c r="AA18" s="83"/>
      <c r="AB18" s="83"/>
      <c r="AC18" s="83"/>
      <c r="AD18" s="83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0"/>
      <c r="P19" s="71"/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73"/>
      <c r="P20" s="71"/>
      <c r="Q20" s="86"/>
      <c r="T20"/>
    </row>
    <row r="21" s="4" customFormat="1" ht="30" customHeight="1" spans="1:20">
      <c r="A21" s="9" t="s">
        <v>39</v>
      </c>
      <c r="B21" s="9"/>
      <c r="C21" s="38" t="s">
        <v>40</v>
      </c>
      <c r="D21" s="39">
        <f>SUM(D7:D20)</f>
        <v>800000</v>
      </c>
      <c r="E21" s="39">
        <f>SUM(E7:E20)</f>
        <v>7783000</v>
      </c>
      <c r="F21" s="38" t="s">
        <v>40</v>
      </c>
      <c r="G21" s="40">
        <f>SUM(G7:G20)</f>
        <v>7807750</v>
      </c>
      <c r="H21" s="38" t="s">
        <v>40</v>
      </c>
      <c r="I21" s="40">
        <f>SUM(I7:I20)</f>
        <v>241978</v>
      </c>
      <c r="J21" s="40">
        <f>SUM(J7:J20)</f>
        <v>318801.07</v>
      </c>
      <c r="K21" s="40">
        <f>SUM(K7:K20)</f>
        <v>6000</v>
      </c>
      <c r="L21" s="38" t="s">
        <v>40</v>
      </c>
      <c r="M21" s="77">
        <f>SUM(M7:M20)</f>
        <v>77830</v>
      </c>
      <c r="N21" s="78" t="s">
        <v>40</v>
      </c>
      <c r="O21" s="38" t="s">
        <v>40</v>
      </c>
      <c r="P21" s="40">
        <f>SUM(P7:P20)</f>
        <v>7938390.93</v>
      </c>
      <c r="Q21" s="86"/>
      <c r="T21"/>
    </row>
    <row r="22" s="4" customFormat="1" ht="30" customHeight="1" spans="1:17">
      <c r="A22" s="9" t="s">
        <v>33</v>
      </c>
      <c r="B22" s="9"/>
      <c r="C22" s="9" t="s">
        <v>41</v>
      </c>
      <c r="D22" s="9"/>
      <c r="E22" s="9"/>
      <c r="F22" s="41">
        <v>1639627.51</v>
      </c>
      <c r="G22" s="41"/>
      <c r="H22" s="41"/>
      <c r="I22" s="41"/>
      <c r="J22" s="9" t="s">
        <v>42</v>
      </c>
      <c r="K22" s="9"/>
      <c r="L22" s="9" t="s">
        <v>43</v>
      </c>
      <c r="M22" s="41">
        <v>0</v>
      </c>
      <c r="N22" s="41"/>
      <c r="O22" s="41"/>
      <c r="P22" s="41"/>
      <c r="Q22" s="86"/>
    </row>
    <row r="23" s="4" customFormat="1" ht="30" customHeight="1" spans="1:17">
      <c r="A23" s="9"/>
      <c r="B23" s="9"/>
      <c r="C23" s="9" t="s">
        <v>44</v>
      </c>
      <c r="D23" s="9"/>
      <c r="E23" s="9"/>
      <c r="F23" s="42">
        <v>0</v>
      </c>
      <c r="G23" s="42"/>
      <c r="H23" s="42"/>
      <c r="I23" s="42"/>
      <c r="J23" s="9"/>
      <c r="K23" s="9"/>
      <c r="L23" s="9" t="s">
        <v>45</v>
      </c>
      <c r="M23" s="78" t="str">
        <f>SUBSTITUTE(SUBSTITUTE(TEXT(INT(M22),"[DBNum2][$-804]G/通用格式元"&amp;IF(INT(M22)=M22,"整",""))&amp;TEXT(MID(M22,FIND(".",M22&amp;".0")+1,1),"[DBNum2][$-804]G/通用格式角")&amp;TEXT(MID(M22,FIND(".",M22&amp;".0")+2,1),"[DBNum2][$-804]G/通用格式分"),"零角","零"),"零分","")</f>
        <v>零元整</v>
      </c>
      <c r="N23" s="78"/>
      <c r="O23" s="78"/>
      <c r="P23" s="78"/>
      <c r="Q23" s="86"/>
    </row>
    <row r="24" s="4" customFormat="1" ht="50.1" customHeight="1" spans="1:17">
      <c r="A24" s="9" t="s">
        <v>46</v>
      </c>
      <c r="B24" s="9"/>
      <c r="C24" s="43"/>
      <c r="D24" s="44"/>
      <c r="E24" s="44"/>
      <c r="F24" s="44"/>
      <c r="G24" s="44"/>
      <c r="H24" s="44"/>
      <c r="I24" s="79"/>
      <c r="J24" s="9" t="s">
        <v>48</v>
      </c>
      <c r="K24" s="9"/>
      <c r="L24" s="9"/>
      <c r="M24" s="9"/>
      <c r="N24" s="9"/>
      <c r="O24" s="9"/>
      <c r="P24" s="9"/>
      <c r="Q24" s="86"/>
    </row>
    <row r="25" s="4" customFormat="1" ht="50.1" customHeight="1" spans="1:17">
      <c r="A25" s="9" t="s">
        <v>50</v>
      </c>
      <c r="B25" s="9"/>
      <c r="C25" s="15"/>
      <c r="D25" s="15"/>
      <c r="E25" s="15"/>
      <c r="F25" s="15"/>
      <c r="G25" s="15"/>
      <c r="H25" s="15"/>
      <c r="I25" s="15"/>
      <c r="J25" s="9" t="s">
        <v>51</v>
      </c>
      <c r="K25" s="9"/>
      <c r="L25" s="15"/>
      <c r="M25" s="15"/>
      <c r="N25" s="15"/>
      <c r="O25" s="15"/>
      <c r="P25" s="15"/>
      <c r="Q25" s="86"/>
    </row>
    <row r="26" s="4" customFormat="1" ht="50.1" customHeight="1" spans="1:17">
      <c r="A26" s="9" t="s">
        <v>52</v>
      </c>
      <c r="B26" s="9"/>
      <c r="C26" s="45"/>
      <c r="D26" s="45"/>
      <c r="E26" s="45"/>
      <c r="F26" s="45"/>
      <c r="G26" s="45"/>
      <c r="H26" s="45"/>
      <c r="I26" s="45"/>
      <c r="J26" s="9" t="s">
        <v>53</v>
      </c>
      <c r="K26" s="9"/>
      <c r="L26" s="45"/>
      <c r="M26" s="45"/>
      <c r="N26" s="45"/>
      <c r="O26" s="45"/>
      <c r="P26" s="45"/>
      <c r="Q26" s="86"/>
    </row>
    <row r="27" s="4" customFormat="1" ht="50.1" customHeight="1" spans="1:17">
      <c r="A27" s="9" t="s">
        <v>54</v>
      </c>
      <c r="B27" s="9"/>
      <c r="C27" s="45"/>
      <c r="D27" s="45"/>
      <c r="E27" s="45"/>
      <c r="F27" s="45"/>
      <c r="G27" s="45"/>
      <c r="H27" s="45"/>
      <c r="I27" s="45"/>
      <c r="J27" s="9" t="s">
        <v>55</v>
      </c>
      <c r="K27" s="9"/>
      <c r="L27" s="45"/>
      <c r="M27" s="45"/>
      <c r="N27" s="45"/>
      <c r="O27" s="45"/>
      <c r="P27" s="45"/>
      <c r="Q27" s="86"/>
    </row>
    <row r="28" s="4" customFormat="1" spans="1:17">
      <c r="A28" s="1"/>
      <c r="B28" s="5"/>
      <c r="C28" s="1"/>
      <c r="D28" s="1"/>
      <c r="E28" s="6"/>
      <c r="F28" s="5"/>
      <c r="G28" s="6"/>
      <c r="H28" s="1"/>
      <c r="I28" s="6"/>
      <c r="J28" s="1"/>
      <c r="K28" s="6"/>
      <c r="L28" s="1"/>
      <c r="M28" s="7"/>
      <c r="N28" s="7"/>
      <c r="O28" s="1"/>
      <c r="P28" s="6"/>
      <c r="Q28" s="86"/>
    </row>
    <row r="29" s="4" customFormat="1" spans="1:17">
      <c r="A29" s="1"/>
      <c r="B29" s="5"/>
      <c r="C29" s="1"/>
      <c r="D29" s="1"/>
      <c r="E29" s="6"/>
      <c r="F29" s="5"/>
      <c r="G29" s="6"/>
      <c r="H29" s="1"/>
      <c r="I29" s="6"/>
      <c r="J29" s="1"/>
      <c r="K29" s="6"/>
      <c r="L29" s="1"/>
      <c r="M29" s="7"/>
      <c r="N29" s="7"/>
      <c r="O29" s="1"/>
      <c r="P29" s="6"/>
      <c r="Q29" s="86"/>
    </row>
    <row r="30" s="4" customFormat="1" spans="1:17">
      <c r="A30" s="1"/>
      <c r="B30" s="5"/>
      <c r="C30" s="1"/>
      <c r="D30" s="1"/>
      <c r="E30" s="6"/>
      <c r="F30" s="5"/>
      <c r="G30" s="6"/>
      <c r="H30" s="1"/>
      <c r="I30" s="6"/>
      <c r="J30" s="1"/>
      <c r="K30" s="6"/>
      <c r="L30" s="1"/>
      <c r="M30" s="7"/>
      <c r="N30" s="7"/>
      <c r="O30" s="1"/>
      <c r="P30" s="6"/>
      <c r="Q30" s="86"/>
    </row>
    <row r="31" s="4" customFormat="1" spans="1:17">
      <c r="A31" s="1"/>
      <c r="B31" s="5"/>
      <c r="C31" s="1"/>
      <c r="D31" s="1"/>
      <c r="E31" s="6"/>
      <c r="F31" s="5"/>
      <c r="G31" s="6"/>
      <c r="H31" s="1"/>
      <c r="I31" s="6"/>
      <c r="J31" s="1"/>
      <c r="K31" s="6"/>
      <c r="L31" s="1"/>
      <c r="M31" s="7"/>
      <c r="N31" s="7"/>
      <c r="O31" s="1"/>
      <c r="P31" s="6"/>
      <c r="Q31" s="86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6"/>
    </row>
    <row r="33" s="4" customFormat="1" ht="13.5" spans="1:17">
      <c r="A33" s="1"/>
      <c r="B33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6"/>
    </row>
    <row r="34" s="4" customFormat="1" spans="1:17">
      <c r="A34" s="1"/>
      <c r="B34" s="5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6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6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6"/>
    </row>
    <row r="37" s="4" customFormat="1" spans="1:17">
      <c r="A37" s="1"/>
      <c r="B37" s="5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7:K17"/>
    <mergeCell ref="A21:B21"/>
    <mergeCell ref="C22:E22"/>
    <mergeCell ref="F22:I22"/>
    <mergeCell ref="M22:P22"/>
    <mergeCell ref="C23:E23"/>
    <mergeCell ref="F23:I23"/>
    <mergeCell ref="M23:P23"/>
    <mergeCell ref="A24:B24"/>
    <mergeCell ref="C24:I24"/>
    <mergeCell ref="J24:K24"/>
    <mergeCell ref="L24:P24"/>
    <mergeCell ref="A25:B25"/>
    <mergeCell ref="C25:I25"/>
    <mergeCell ref="J25:K25"/>
    <mergeCell ref="L25:P25"/>
    <mergeCell ref="A26:B26"/>
    <mergeCell ref="C26:I26"/>
    <mergeCell ref="J26:K26"/>
    <mergeCell ref="L26:P26"/>
    <mergeCell ref="A27:B27"/>
    <mergeCell ref="C27:I27"/>
    <mergeCell ref="J27:K27"/>
    <mergeCell ref="L27:P27"/>
    <mergeCell ref="A5:A6"/>
    <mergeCell ref="I3:I4"/>
    <mergeCell ref="A22:B23"/>
    <mergeCell ref="J22:K23"/>
  </mergeCells>
  <pageMargins left="0.75" right="0.75" top="1" bottom="1" header="0.5" footer="0.5"/>
  <pageSetup paperSize="9" scale="69" orientation="portrait"/>
  <headerFooter/>
  <colBreaks count="1" manualBreakCount="1">
    <brk id="16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1"/>
  <sheetViews>
    <sheetView topLeftCell="A7" workbookViewId="0">
      <selection activeCell="A7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7.1083333333333" style="1" customWidth="1"/>
    <col min="16" max="16" width="10.1333333333333" style="6" customWidth="1"/>
    <col min="17" max="17" width="9.38333333333333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>E11*0.01</f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/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>E14*0.01</f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93">
        <v>6</v>
      </c>
      <c r="B17" s="94">
        <v>43959</v>
      </c>
      <c r="C17" s="95"/>
      <c r="D17" s="95"/>
      <c r="E17" s="96"/>
      <c r="F17" s="97"/>
      <c r="G17" s="96"/>
      <c r="H17" s="98"/>
      <c r="I17" s="99"/>
      <c r="J17" s="100"/>
      <c r="K17" s="96"/>
      <c r="L17" s="73"/>
      <c r="M17" s="74"/>
      <c r="N17" s="75"/>
      <c r="O17" s="76" t="s">
        <v>66</v>
      </c>
      <c r="P17" s="101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0.25" customHeight="1" spans="1:20">
      <c r="A18" s="26"/>
      <c r="B18" s="27"/>
      <c r="C18" s="17"/>
      <c r="D18" s="17"/>
      <c r="E18" s="18"/>
      <c r="F18" s="28"/>
      <c r="G18" s="29"/>
      <c r="H18" s="30"/>
      <c r="I18" s="68"/>
      <c r="J18" s="68"/>
      <c r="K18" s="69"/>
      <c r="L18" s="60"/>
      <c r="M18" s="48"/>
      <c r="N18" s="12"/>
      <c r="O18" s="60"/>
      <c r="P18" s="71"/>
      <c r="Q18" s="86"/>
      <c r="T18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0"/>
      <c r="P19" s="71"/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0"/>
      <c r="P20" s="71"/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60"/>
      <c r="P21" s="71"/>
      <c r="Q21" s="86"/>
      <c r="T21"/>
    </row>
    <row r="22" s="4" customFormat="1" ht="20.25" customHeight="1" spans="1:20">
      <c r="A22" s="26"/>
      <c r="B22" s="27"/>
      <c r="C22" s="17"/>
      <c r="D22" s="17"/>
      <c r="E22" s="18"/>
      <c r="F22" s="28"/>
      <c r="G22" s="29"/>
      <c r="H22" s="30"/>
      <c r="I22" s="68"/>
      <c r="J22" s="68"/>
      <c r="K22" s="69"/>
      <c r="L22" s="60"/>
      <c r="M22" s="48"/>
      <c r="N22" s="12"/>
      <c r="O22" s="60"/>
      <c r="P22" s="71"/>
      <c r="Q22" s="86"/>
      <c r="T22"/>
    </row>
    <row r="23" s="4" customFormat="1" ht="20.25" customHeight="1" spans="1:20">
      <c r="A23" s="26"/>
      <c r="B23" s="27"/>
      <c r="C23" s="17"/>
      <c r="D23" s="17"/>
      <c r="E23" s="18"/>
      <c r="F23" s="28"/>
      <c r="G23" s="29"/>
      <c r="H23" s="30"/>
      <c r="I23" s="68"/>
      <c r="J23" s="68"/>
      <c r="K23" s="69"/>
      <c r="L23" s="60"/>
      <c r="M23" s="48"/>
      <c r="N23" s="12"/>
      <c r="O23" s="60"/>
      <c r="P23" s="71"/>
      <c r="Q23" s="86"/>
      <c r="T23"/>
    </row>
    <row r="24" s="4" customFormat="1" ht="20.25" customHeight="1" spans="1:20">
      <c r="A24" s="26"/>
      <c r="B24" s="27"/>
      <c r="C24" s="17"/>
      <c r="D24" s="17"/>
      <c r="E24" s="18"/>
      <c r="F24" s="28"/>
      <c r="G24" s="29"/>
      <c r="H24" s="30"/>
      <c r="I24" s="68"/>
      <c r="J24" s="68"/>
      <c r="K24" s="69"/>
      <c r="L24" s="60"/>
      <c r="M24" s="48"/>
      <c r="N24" s="12"/>
      <c r="O24" s="73"/>
      <c r="P24" s="71"/>
      <c r="Q24" s="86"/>
      <c r="T24"/>
    </row>
    <row r="25" s="4" customFormat="1" ht="30" customHeight="1" spans="1:20">
      <c r="A25" s="9" t="s">
        <v>39</v>
      </c>
      <c r="B25" s="9"/>
      <c r="C25" s="38" t="s">
        <v>40</v>
      </c>
      <c r="D25" s="39">
        <f>SUM(D7:D24)</f>
        <v>800000</v>
      </c>
      <c r="E25" s="39">
        <f>SUM(E7:E24)</f>
        <v>7783000</v>
      </c>
      <c r="F25" s="38" t="s">
        <v>40</v>
      </c>
      <c r="G25" s="40">
        <f>SUM(G7:G24)</f>
        <v>7807750</v>
      </c>
      <c r="H25" s="38" t="s">
        <v>40</v>
      </c>
      <c r="I25" s="40">
        <f>SUM(I7:I24)</f>
        <v>241978</v>
      </c>
      <c r="J25" s="40">
        <f>SUM(J7:J24)</f>
        <v>318801.07</v>
      </c>
      <c r="K25" s="40">
        <f>SUM(K7:K24)</f>
        <v>6000</v>
      </c>
      <c r="L25" s="38" t="s">
        <v>40</v>
      </c>
      <c r="M25" s="77">
        <f>SUM(M7:M24)</f>
        <v>77830</v>
      </c>
      <c r="N25" s="78" t="s">
        <v>40</v>
      </c>
      <c r="O25" s="38" t="s">
        <v>40</v>
      </c>
      <c r="P25" s="40">
        <f>SUM(P7:P24)</f>
        <v>8038390.93</v>
      </c>
      <c r="Q25" s="86"/>
      <c r="T25"/>
    </row>
    <row r="26" s="4" customFormat="1" ht="30" customHeight="1" spans="1:17">
      <c r="A26" s="9" t="s">
        <v>33</v>
      </c>
      <c r="B26" s="9"/>
      <c r="C26" s="9" t="s">
        <v>41</v>
      </c>
      <c r="D26" s="9"/>
      <c r="E26" s="9"/>
      <c r="F26" s="41">
        <v>100000</v>
      </c>
      <c r="G26" s="41"/>
      <c r="H26" s="41"/>
      <c r="I26" s="41"/>
      <c r="J26" s="9" t="s">
        <v>42</v>
      </c>
      <c r="K26" s="9"/>
      <c r="L26" s="9" t="s">
        <v>43</v>
      </c>
      <c r="M26" s="41">
        <v>0</v>
      </c>
      <c r="N26" s="41"/>
      <c r="O26" s="41"/>
      <c r="P26" s="41"/>
      <c r="Q26" s="86"/>
    </row>
    <row r="27" s="4" customFormat="1" ht="30" customHeight="1" spans="1:20">
      <c r="A27" s="9"/>
      <c r="B27" s="9"/>
      <c r="C27" s="9" t="s">
        <v>44</v>
      </c>
      <c r="D27" s="9"/>
      <c r="E27" s="9"/>
      <c r="F27" s="42">
        <v>0</v>
      </c>
      <c r="G27" s="42"/>
      <c r="H27" s="42"/>
      <c r="I27" s="42"/>
      <c r="J27" s="9"/>
      <c r="K27" s="9"/>
      <c r="L27" s="9" t="s">
        <v>45</v>
      </c>
      <c r="M27" s="78" t="str">
        <f>SUBSTITUTE(SUBSTITUTE(TEXT(INT(M26),"[DBNum2][$-804]G/通用格式元"&amp;IF(INT(M26)=M26,"整",""))&amp;TEXT(MID(M26,FIND(".",M26&amp;".0")+1,1),"[DBNum2][$-804]G/通用格式角")&amp;TEXT(MID(M26,FIND(".",M26&amp;".0")+2,1),"[DBNum2][$-804]G/通用格式分"),"零角","零"),"零分","")</f>
        <v>零元整</v>
      </c>
      <c r="N27" s="78"/>
      <c r="O27" s="78"/>
      <c r="P27" s="78"/>
      <c r="Q27" s="86"/>
      <c r="T27" s="4">
        <f>P25-800000</f>
        <v>7238390.93</v>
      </c>
    </row>
    <row r="28" s="4" customFormat="1" ht="50.1" customHeight="1" spans="1:17">
      <c r="A28" s="9" t="s">
        <v>46</v>
      </c>
      <c r="B28" s="9"/>
      <c r="C28" s="43"/>
      <c r="D28" s="44"/>
      <c r="E28" s="44"/>
      <c r="F28" s="44"/>
      <c r="G28" s="44"/>
      <c r="H28" s="44"/>
      <c r="I28" s="79"/>
      <c r="J28" s="9" t="s">
        <v>48</v>
      </c>
      <c r="K28" s="9"/>
      <c r="L28" s="9"/>
      <c r="M28" s="9"/>
      <c r="N28" s="9"/>
      <c r="O28" s="9"/>
      <c r="P28" s="9"/>
      <c r="Q28" s="86"/>
    </row>
    <row r="29" s="4" customFormat="1" ht="50.1" customHeight="1" spans="1:20">
      <c r="A29" s="9" t="s">
        <v>50</v>
      </c>
      <c r="B29" s="9"/>
      <c r="C29" s="15"/>
      <c r="D29" s="15"/>
      <c r="E29" s="15"/>
      <c r="F29" s="15"/>
      <c r="G29" s="15"/>
      <c r="H29" s="15"/>
      <c r="I29" s="15"/>
      <c r="J29" s="9" t="s">
        <v>51</v>
      </c>
      <c r="K29" s="9"/>
      <c r="L29" s="15"/>
      <c r="M29" s="15"/>
      <c r="N29" s="15"/>
      <c r="O29" s="15"/>
      <c r="P29" s="15"/>
      <c r="Q29" s="86"/>
      <c r="T29" s="4">
        <f>D25+E25-J25-M25-P25-I25-K25</f>
        <v>-100000</v>
      </c>
    </row>
    <row r="30" s="4" customFormat="1" ht="50.1" customHeight="1" spans="1:17">
      <c r="A30" s="9" t="s">
        <v>52</v>
      </c>
      <c r="B30" s="9"/>
      <c r="C30" s="45"/>
      <c r="D30" s="45"/>
      <c r="E30" s="45"/>
      <c r="F30" s="45"/>
      <c r="G30" s="45"/>
      <c r="H30" s="45"/>
      <c r="I30" s="45"/>
      <c r="J30" s="9" t="s">
        <v>53</v>
      </c>
      <c r="K30" s="9"/>
      <c r="L30" s="45"/>
      <c r="M30" s="45"/>
      <c r="N30" s="45"/>
      <c r="O30" s="45"/>
      <c r="P30" s="45"/>
      <c r="Q30" s="86"/>
    </row>
    <row r="31" s="4" customFormat="1" ht="50.1" customHeight="1" spans="1:17">
      <c r="A31" s="9" t="s">
        <v>54</v>
      </c>
      <c r="B31" s="9"/>
      <c r="C31" s="45"/>
      <c r="D31" s="45"/>
      <c r="E31" s="45"/>
      <c r="F31" s="45"/>
      <c r="G31" s="45"/>
      <c r="H31" s="45"/>
      <c r="I31" s="45"/>
      <c r="J31" s="9" t="s">
        <v>55</v>
      </c>
      <c r="K31" s="9"/>
      <c r="L31" s="45"/>
      <c r="M31" s="45"/>
      <c r="N31" s="45"/>
      <c r="O31" s="45"/>
      <c r="P31" s="45"/>
      <c r="Q31" s="86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6"/>
    </row>
    <row r="33" s="4" customFormat="1" spans="1:17">
      <c r="A33" s="1"/>
      <c r="B33" s="5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6"/>
    </row>
    <row r="34" s="4" customFormat="1" spans="1:17">
      <c r="A34" s="1"/>
      <c r="B34" s="5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6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6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6"/>
    </row>
    <row r="37" s="4" customFormat="1" ht="13.5" spans="1:17">
      <c r="A37" s="1"/>
      <c r="B37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25:B25"/>
    <mergeCell ref="C26:E26"/>
    <mergeCell ref="F26:I26"/>
    <mergeCell ref="M26:P26"/>
    <mergeCell ref="C27:E27"/>
    <mergeCell ref="F27:I27"/>
    <mergeCell ref="M27:P27"/>
    <mergeCell ref="A28:B28"/>
    <mergeCell ref="C28:I28"/>
    <mergeCell ref="J28:K28"/>
    <mergeCell ref="L28:P28"/>
    <mergeCell ref="A29:B29"/>
    <mergeCell ref="C29:I29"/>
    <mergeCell ref="J29:K29"/>
    <mergeCell ref="L29:P29"/>
    <mergeCell ref="A30:B30"/>
    <mergeCell ref="C30:I30"/>
    <mergeCell ref="J30:K30"/>
    <mergeCell ref="L30:P30"/>
    <mergeCell ref="A31:B31"/>
    <mergeCell ref="C31:I31"/>
    <mergeCell ref="J31:K31"/>
    <mergeCell ref="L31:P31"/>
    <mergeCell ref="A5:A6"/>
    <mergeCell ref="I3:I4"/>
    <mergeCell ref="A26:B27"/>
    <mergeCell ref="J26:K2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1"/>
  <sheetViews>
    <sheetView topLeftCell="A7" workbookViewId="0">
      <selection activeCell="A7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7.1083333333333" style="1" customWidth="1"/>
    <col min="16" max="16" width="10.1333333333333" style="6" customWidth="1"/>
    <col min="17" max="17" width="9.38333333333333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 t="shared" ref="M9:M14" si="1"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 t="shared" si="1"/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 t="s">
        <v>67</v>
      </c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 t="shared" si="1"/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21">
        <v>6</v>
      </c>
      <c r="B17" s="22">
        <v>43959</v>
      </c>
      <c r="C17" s="23"/>
      <c r="D17" s="23"/>
      <c r="E17" s="24"/>
      <c r="F17" s="19"/>
      <c r="G17" s="24"/>
      <c r="H17" s="25"/>
      <c r="I17" s="65"/>
      <c r="J17" s="64"/>
      <c r="K17" s="24"/>
      <c r="L17" s="60"/>
      <c r="M17" s="48"/>
      <c r="N17" s="12"/>
      <c r="O17" s="67" t="s">
        <v>66</v>
      </c>
      <c r="P17" s="58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7" customHeight="1" spans="1:20">
      <c r="A18" s="31">
        <v>7</v>
      </c>
      <c r="B18" s="32">
        <v>44234</v>
      </c>
      <c r="C18" s="33" t="s">
        <v>34</v>
      </c>
      <c r="D18" s="33"/>
      <c r="E18" s="34">
        <v>1416000</v>
      </c>
      <c r="F18" s="35"/>
      <c r="G18" s="36"/>
      <c r="H18" s="37"/>
      <c r="I18" s="71">
        <v>0</v>
      </c>
      <c r="J18" s="71"/>
      <c r="K18" s="72"/>
      <c r="L18" s="73"/>
      <c r="M18" s="74"/>
      <c r="N18" s="75"/>
      <c r="O18" s="92" t="s">
        <v>68</v>
      </c>
      <c r="P18" s="73">
        <v>70000</v>
      </c>
      <c r="Q18" s="86"/>
      <c r="T18"/>
    </row>
    <row r="19" s="4" customFormat="1" ht="20.25" customHeight="1" spans="1:20">
      <c r="A19" s="31"/>
      <c r="B19" s="32"/>
      <c r="C19" s="33"/>
      <c r="D19" s="33"/>
      <c r="E19" s="34"/>
      <c r="F19" s="35"/>
      <c r="G19" s="36"/>
      <c r="H19" s="37"/>
      <c r="I19" s="71"/>
      <c r="J19" s="71"/>
      <c r="K19" s="72"/>
      <c r="L19" s="73"/>
      <c r="M19" s="74"/>
      <c r="N19" s="75"/>
      <c r="O19" s="76" t="s">
        <v>69</v>
      </c>
      <c r="P19" s="71">
        <v>100000</v>
      </c>
      <c r="Q19" s="86"/>
      <c r="T19"/>
    </row>
    <row r="20" s="4" customFormat="1" ht="20.25" customHeight="1" spans="1:20">
      <c r="A20" s="31"/>
      <c r="B20" s="32"/>
      <c r="C20" s="33"/>
      <c r="D20" s="33"/>
      <c r="E20" s="34"/>
      <c r="F20" s="35"/>
      <c r="G20" s="36"/>
      <c r="H20" s="37"/>
      <c r="I20" s="71"/>
      <c r="J20" s="71"/>
      <c r="K20" s="72"/>
      <c r="L20" s="73"/>
      <c r="M20" s="74"/>
      <c r="N20" s="75"/>
      <c r="O20" s="76" t="s">
        <v>70</v>
      </c>
      <c r="P20" s="71">
        <v>70000</v>
      </c>
      <c r="Q20" s="86"/>
      <c r="T20"/>
    </row>
    <row r="21" s="4" customFormat="1" ht="20.25" customHeight="1" spans="1:20">
      <c r="A21" s="31"/>
      <c r="B21" s="32"/>
      <c r="C21" s="33"/>
      <c r="D21" s="33"/>
      <c r="E21" s="34"/>
      <c r="F21" s="35"/>
      <c r="G21" s="36"/>
      <c r="H21" s="37"/>
      <c r="I21" s="71"/>
      <c r="J21" s="71"/>
      <c r="K21" s="72"/>
      <c r="L21" s="73"/>
      <c r="M21" s="74"/>
      <c r="N21" s="75"/>
      <c r="O21" s="76" t="s">
        <v>71</v>
      </c>
      <c r="P21" s="71">
        <v>90000</v>
      </c>
      <c r="Q21" s="86"/>
      <c r="T21"/>
    </row>
    <row r="22" s="4" customFormat="1" ht="20.25" customHeight="1" spans="1:20">
      <c r="A22" s="26"/>
      <c r="B22" s="27"/>
      <c r="C22" s="17"/>
      <c r="D22" s="17"/>
      <c r="E22" s="18"/>
      <c r="F22" s="28"/>
      <c r="G22" s="29"/>
      <c r="H22" s="30"/>
      <c r="I22" s="68"/>
      <c r="J22" s="68"/>
      <c r="K22" s="69"/>
      <c r="L22" s="60"/>
      <c r="M22" s="48"/>
      <c r="N22" s="12"/>
      <c r="O22" s="60"/>
      <c r="P22" s="71"/>
      <c r="Q22" s="86"/>
      <c r="T22"/>
    </row>
    <row r="23" s="4" customFormat="1" ht="20.25" customHeight="1" spans="1:20">
      <c r="A23" s="26"/>
      <c r="B23" s="27"/>
      <c r="C23" s="17"/>
      <c r="D23" s="17"/>
      <c r="E23" s="18"/>
      <c r="F23" s="28"/>
      <c r="G23" s="29"/>
      <c r="H23" s="30"/>
      <c r="I23" s="68"/>
      <c r="J23" s="68"/>
      <c r="K23" s="69"/>
      <c r="L23" s="60"/>
      <c r="M23" s="48"/>
      <c r="N23" s="12"/>
      <c r="O23" s="60"/>
      <c r="P23" s="71"/>
      <c r="Q23" s="86"/>
      <c r="T23"/>
    </row>
    <row r="24" s="4" customFormat="1" ht="20.25" customHeight="1" spans="1:20">
      <c r="A24" s="26"/>
      <c r="B24" s="27"/>
      <c r="C24" s="17"/>
      <c r="D24" s="17"/>
      <c r="E24" s="18"/>
      <c r="F24" s="28"/>
      <c r="G24" s="29"/>
      <c r="H24" s="30"/>
      <c r="I24" s="68"/>
      <c r="J24" s="68"/>
      <c r="K24" s="69"/>
      <c r="L24" s="60"/>
      <c r="M24" s="48"/>
      <c r="N24" s="12"/>
      <c r="O24" s="73"/>
      <c r="P24" s="71"/>
      <c r="Q24" s="86"/>
      <c r="T24"/>
    </row>
    <row r="25" s="4" customFormat="1" ht="30" customHeight="1" spans="1:20">
      <c r="A25" s="9" t="s">
        <v>39</v>
      </c>
      <c r="B25" s="9"/>
      <c r="C25" s="38" t="s">
        <v>40</v>
      </c>
      <c r="D25" s="39">
        <f t="shared" ref="D25:G25" si="2">SUM(D7:D24)</f>
        <v>800000</v>
      </c>
      <c r="E25" s="39">
        <f t="shared" si="2"/>
        <v>9199000</v>
      </c>
      <c r="F25" s="38" t="s">
        <v>40</v>
      </c>
      <c r="G25" s="40">
        <f t="shared" si="2"/>
        <v>7807750</v>
      </c>
      <c r="H25" s="38" t="s">
        <v>40</v>
      </c>
      <c r="I25" s="40">
        <f t="shared" ref="I25:K25" si="3">SUM(I7:I24)</f>
        <v>241978</v>
      </c>
      <c r="J25" s="40">
        <f t="shared" si="3"/>
        <v>318801.07</v>
      </c>
      <c r="K25" s="40">
        <f t="shared" si="3"/>
        <v>6000</v>
      </c>
      <c r="L25" s="38" t="s">
        <v>40</v>
      </c>
      <c r="M25" s="77">
        <f>SUM(M7:M24)</f>
        <v>77830</v>
      </c>
      <c r="N25" s="78" t="s">
        <v>40</v>
      </c>
      <c r="O25" s="38" t="s">
        <v>40</v>
      </c>
      <c r="P25" s="40">
        <f>SUM(P7:P24)</f>
        <v>8368390.93</v>
      </c>
      <c r="Q25" s="86"/>
      <c r="T25"/>
    </row>
    <row r="26" s="4" customFormat="1" ht="30" customHeight="1" spans="1:17">
      <c r="A26" s="9" t="s">
        <v>33</v>
      </c>
      <c r="B26" s="9"/>
      <c r="C26" s="9" t="s">
        <v>41</v>
      </c>
      <c r="D26" s="9"/>
      <c r="E26" s="9"/>
      <c r="F26" s="41">
        <v>330000</v>
      </c>
      <c r="G26" s="41"/>
      <c r="H26" s="41"/>
      <c r="I26" s="41"/>
      <c r="J26" s="9" t="s">
        <v>42</v>
      </c>
      <c r="K26" s="9"/>
      <c r="L26" s="9" t="s">
        <v>43</v>
      </c>
      <c r="M26" s="41">
        <v>0</v>
      </c>
      <c r="N26" s="41"/>
      <c r="O26" s="41"/>
      <c r="P26" s="41"/>
      <c r="Q26" s="86"/>
    </row>
    <row r="27" s="4" customFormat="1" ht="30" customHeight="1" spans="1:20">
      <c r="A27" s="9"/>
      <c r="B27" s="9"/>
      <c r="C27" s="9" t="s">
        <v>44</v>
      </c>
      <c r="D27" s="9"/>
      <c r="E27" s="9"/>
      <c r="F27" s="42">
        <v>0</v>
      </c>
      <c r="G27" s="42"/>
      <c r="H27" s="42"/>
      <c r="I27" s="42"/>
      <c r="J27" s="9"/>
      <c r="K27" s="9"/>
      <c r="L27" s="9" t="s">
        <v>45</v>
      </c>
      <c r="M27" s="78" t="str">
        <f>SUBSTITUTE(SUBSTITUTE(TEXT(INT(M26),"[DBNum2][$-804]G/通用格式元"&amp;IF(INT(M26)=M26,"整",""))&amp;TEXT(MID(M26,FIND(".",M26&amp;".0")+1,1),"[DBNum2][$-804]G/通用格式角")&amp;TEXT(MID(M26,FIND(".",M26&amp;".0")+2,1),"[DBNum2][$-804]G/通用格式分"),"零角","零"),"零分","")</f>
        <v>零元整</v>
      </c>
      <c r="N27" s="78"/>
      <c r="O27" s="78"/>
      <c r="P27" s="78"/>
      <c r="Q27" s="86"/>
      <c r="T27" s="4">
        <f>P25-800000</f>
        <v>7568390.93</v>
      </c>
    </row>
    <row r="28" s="4" customFormat="1" ht="50.1" customHeight="1" spans="1:17">
      <c r="A28" s="9" t="s">
        <v>46</v>
      </c>
      <c r="B28" s="9"/>
      <c r="C28" s="43"/>
      <c r="D28" s="44"/>
      <c r="E28" s="44"/>
      <c r="F28" s="44"/>
      <c r="G28" s="44"/>
      <c r="H28" s="44"/>
      <c r="I28" s="79"/>
      <c r="J28" s="9" t="s">
        <v>48</v>
      </c>
      <c r="K28" s="9"/>
      <c r="L28" s="9"/>
      <c r="M28" s="9"/>
      <c r="N28" s="9"/>
      <c r="O28" s="9"/>
      <c r="P28" s="9"/>
      <c r="Q28" s="86"/>
    </row>
    <row r="29" s="4" customFormat="1" ht="50.1" customHeight="1" spans="1:20">
      <c r="A29" s="9" t="s">
        <v>50</v>
      </c>
      <c r="B29" s="9"/>
      <c r="C29" s="15"/>
      <c r="D29" s="15"/>
      <c r="E29" s="15"/>
      <c r="F29" s="15"/>
      <c r="G29" s="15"/>
      <c r="H29" s="15"/>
      <c r="I29" s="15"/>
      <c r="J29" s="9" t="s">
        <v>51</v>
      </c>
      <c r="K29" s="9"/>
      <c r="L29" s="15"/>
      <c r="M29" s="15"/>
      <c r="N29" s="15"/>
      <c r="O29" s="15"/>
      <c r="P29" s="15"/>
      <c r="Q29" s="86"/>
      <c r="T29" s="4">
        <f>D25+E25-J25-M25-P25-I25-K25</f>
        <v>986000</v>
      </c>
    </row>
    <row r="30" s="4" customFormat="1" ht="50.1" customHeight="1" spans="1:17">
      <c r="A30" s="9" t="s">
        <v>52</v>
      </c>
      <c r="B30" s="9"/>
      <c r="C30" s="45"/>
      <c r="D30" s="45"/>
      <c r="E30" s="45"/>
      <c r="F30" s="45"/>
      <c r="G30" s="45"/>
      <c r="H30" s="45"/>
      <c r="I30" s="45"/>
      <c r="J30" s="9" t="s">
        <v>53</v>
      </c>
      <c r="K30" s="9"/>
      <c r="L30" s="45"/>
      <c r="M30" s="45"/>
      <c r="N30" s="45"/>
      <c r="O30" s="45"/>
      <c r="P30" s="45"/>
      <c r="Q30" s="86"/>
    </row>
    <row r="31" s="4" customFormat="1" ht="50.1" customHeight="1" spans="1:17">
      <c r="A31" s="9" t="s">
        <v>54</v>
      </c>
      <c r="B31" s="9"/>
      <c r="C31" s="45"/>
      <c r="D31" s="45"/>
      <c r="E31" s="45"/>
      <c r="F31" s="45"/>
      <c r="G31" s="45"/>
      <c r="H31" s="45"/>
      <c r="I31" s="45"/>
      <c r="J31" s="9" t="s">
        <v>55</v>
      </c>
      <c r="K31" s="9"/>
      <c r="L31" s="45"/>
      <c r="M31" s="45"/>
      <c r="N31" s="45"/>
      <c r="O31" s="45"/>
      <c r="P31" s="45"/>
      <c r="Q31" s="86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6"/>
    </row>
    <row r="33" s="4" customFormat="1" spans="1:17">
      <c r="A33" s="1"/>
      <c r="B33" s="5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6"/>
    </row>
    <row r="34" s="4" customFormat="1" spans="1:17">
      <c r="A34" s="1"/>
      <c r="B34" s="5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6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6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6"/>
    </row>
    <row r="37" s="4" customFormat="1" ht="13.5" spans="1:17">
      <c r="A37" s="1"/>
      <c r="B37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25:B25"/>
    <mergeCell ref="C26:E26"/>
    <mergeCell ref="F26:I26"/>
    <mergeCell ref="M26:P26"/>
    <mergeCell ref="C27:E27"/>
    <mergeCell ref="F27:I27"/>
    <mergeCell ref="M27:P27"/>
    <mergeCell ref="A28:B28"/>
    <mergeCell ref="C28:I28"/>
    <mergeCell ref="J28:K28"/>
    <mergeCell ref="L28:P28"/>
    <mergeCell ref="A29:B29"/>
    <mergeCell ref="C29:I29"/>
    <mergeCell ref="J29:K29"/>
    <mergeCell ref="L29:P29"/>
    <mergeCell ref="A30:B30"/>
    <mergeCell ref="C30:I30"/>
    <mergeCell ref="J30:K30"/>
    <mergeCell ref="L30:P30"/>
    <mergeCell ref="A31:B31"/>
    <mergeCell ref="C31:I31"/>
    <mergeCell ref="J31:K31"/>
    <mergeCell ref="L31:P31"/>
    <mergeCell ref="A5:A6"/>
    <mergeCell ref="I3:I4"/>
    <mergeCell ref="A26:B27"/>
    <mergeCell ref="J26:K2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7"/>
  <sheetViews>
    <sheetView topLeftCell="A12" workbookViewId="0">
      <selection activeCell="A12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8.25" style="1" customWidth="1"/>
    <col min="16" max="16" width="10.1333333333333" style="6" customWidth="1"/>
    <col min="17" max="17" width="12.5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 t="shared" ref="M9:M14" si="1"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 t="shared" si="1"/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 t="s">
        <v>67</v>
      </c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 t="shared" si="1"/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21">
        <v>6</v>
      </c>
      <c r="B17" s="22">
        <v>43959</v>
      </c>
      <c r="C17" s="23"/>
      <c r="D17" s="23"/>
      <c r="E17" s="24"/>
      <c r="F17" s="19"/>
      <c r="G17" s="24"/>
      <c r="H17" s="25"/>
      <c r="I17" s="65"/>
      <c r="J17" s="64"/>
      <c r="K17" s="24"/>
      <c r="L17" s="60"/>
      <c r="M17" s="48"/>
      <c r="N17" s="12"/>
      <c r="O17" s="67" t="s">
        <v>66</v>
      </c>
      <c r="P17" s="58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7" customHeight="1" spans="1:20">
      <c r="A18" s="26">
        <v>7</v>
      </c>
      <c r="B18" s="27">
        <v>44234</v>
      </c>
      <c r="C18" s="17" t="s">
        <v>34</v>
      </c>
      <c r="D18" s="17"/>
      <c r="E18" s="18">
        <v>1416000</v>
      </c>
      <c r="F18" s="28"/>
      <c r="G18" s="29"/>
      <c r="H18" s="30"/>
      <c r="I18" s="68">
        <v>0</v>
      </c>
      <c r="J18" s="68"/>
      <c r="K18" s="69"/>
      <c r="L18" s="60"/>
      <c r="M18" s="48"/>
      <c r="N18" s="12"/>
      <c r="O18" s="70" t="s">
        <v>68</v>
      </c>
      <c r="P18" s="60">
        <v>70000</v>
      </c>
      <c r="Q18" s="86"/>
      <c r="T18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7" t="s">
        <v>69</v>
      </c>
      <c r="P19" s="68">
        <v>100000</v>
      </c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7" t="s">
        <v>70</v>
      </c>
      <c r="P20" s="68">
        <v>70000</v>
      </c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67" t="s">
        <v>71</v>
      </c>
      <c r="P21" s="68">
        <v>90000</v>
      </c>
      <c r="Q21" s="86"/>
      <c r="T21"/>
    </row>
    <row r="22" s="4" customFormat="1" ht="20.25" customHeight="1" spans="1:20">
      <c r="A22" s="31">
        <v>8</v>
      </c>
      <c r="B22" s="32">
        <v>44237</v>
      </c>
      <c r="C22" s="33"/>
      <c r="D22" s="33"/>
      <c r="E22" s="34"/>
      <c r="F22" s="35"/>
      <c r="G22" s="36"/>
      <c r="H22" s="37"/>
      <c r="I22" s="71"/>
      <c r="J22" s="71"/>
      <c r="K22" s="72"/>
      <c r="L22" s="73"/>
      <c r="M22" s="74"/>
      <c r="N22" s="75"/>
      <c r="O22" s="76" t="s">
        <v>72</v>
      </c>
      <c r="P22" s="71">
        <v>228000</v>
      </c>
      <c r="Q22" s="86"/>
      <c r="T22"/>
    </row>
    <row r="23" s="4" customFormat="1" ht="27" customHeight="1" spans="1:20">
      <c r="A23" s="31"/>
      <c r="B23" s="32"/>
      <c r="C23" s="33"/>
      <c r="D23" s="33"/>
      <c r="E23" s="34"/>
      <c r="F23" s="35"/>
      <c r="G23" s="36"/>
      <c r="H23" s="37"/>
      <c r="I23" s="71"/>
      <c r="J23" s="71"/>
      <c r="K23" s="72"/>
      <c r="L23" s="73"/>
      <c r="M23" s="74"/>
      <c r="N23" s="75"/>
      <c r="O23" s="76" t="s">
        <v>73</v>
      </c>
      <c r="P23" s="71">
        <v>451800</v>
      </c>
      <c r="Q23" s="86"/>
      <c r="T23"/>
    </row>
    <row r="24" s="4" customFormat="1" ht="20.25" customHeight="1" spans="1:20">
      <c r="A24" s="31"/>
      <c r="B24" s="32"/>
      <c r="C24" s="33"/>
      <c r="D24" s="33"/>
      <c r="E24" s="34"/>
      <c r="F24" s="35"/>
      <c r="G24" s="36"/>
      <c r="H24" s="37"/>
      <c r="I24" s="71"/>
      <c r="J24" s="71"/>
      <c r="K24" s="72"/>
      <c r="L24" s="73"/>
      <c r="M24" s="74"/>
      <c r="N24" s="75"/>
      <c r="O24" s="76" t="s">
        <v>74</v>
      </c>
      <c r="P24" s="71">
        <v>52200</v>
      </c>
      <c r="Q24" s="86"/>
      <c r="T24"/>
    </row>
    <row r="25" s="4" customFormat="1" ht="20.25" customHeight="1" spans="1:20">
      <c r="A25" s="31"/>
      <c r="B25" s="32"/>
      <c r="C25" s="33"/>
      <c r="D25" s="33"/>
      <c r="E25" s="34"/>
      <c r="F25" s="35"/>
      <c r="G25" s="36"/>
      <c r="H25" s="37"/>
      <c r="I25" s="71"/>
      <c r="J25" s="71"/>
      <c r="K25" s="72"/>
      <c r="L25" s="73"/>
      <c r="M25" s="74"/>
      <c r="N25" s="75"/>
      <c r="O25" s="76" t="s">
        <v>75</v>
      </c>
      <c r="P25" s="71">
        <v>86000</v>
      </c>
      <c r="Q25" s="86"/>
      <c r="T25"/>
    </row>
    <row r="26" s="4" customFormat="1" ht="20.25" customHeight="1" spans="1:20">
      <c r="A26" s="31"/>
      <c r="B26" s="32"/>
      <c r="C26" s="33"/>
      <c r="D26" s="33"/>
      <c r="E26" s="34"/>
      <c r="F26" s="35"/>
      <c r="G26" s="36"/>
      <c r="H26" s="37"/>
      <c r="I26" s="71"/>
      <c r="J26" s="71"/>
      <c r="K26" s="72"/>
      <c r="L26" s="73"/>
      <c r="M26" s="74"/>
      <c r="N26" s="75"/>
      <c r="O26" s="76" t="s">
        <v>76</v>
      </c>
      <c r="P26" s="71">
        <v>105000</v>
      </c>
      <c r="Q26" s="86"/>
      <c r="T26"/>
    </row>
    <row r="27" s="4" customFormat="1" ht="20.25" customHeight="1" spans="1:20">
      <c r="A27" s="31"/>
      <c r="B27" s="32"/>
      <c r="C27" s="33"/>
      <c r="D27" s="33"/>
      <c r="E27" s="34"/>
      <c r="F27" s="35"/>
      <c r="G27" s="36"/>
      <c r="H27" s="37"/>
      <c r="I27" s="71"/>
      <c r="J27" s="71"/>
      <c r="K27" s="72"/>
      <c r="L27" s="73"/>
      <c r="M27" s="74"/>
      <c r="N27" s="75"/>
      <c r="O27" s="76"/>
      <c r="P27" s="71"/>
      <c r="Q27" s="86"/>
      <c r="T27"/>
    </row>
    <row r="28" s="4" customFormat="1" ht="20.25" customHeight="1" spans="1:20">
      <c r="A28" s="31"/>
      <c r="B28" s="32"/>
      <c r="C28" s="33"/>
      <c r="D28" s="33"/>
      <c r="E28" s="34"/>
      <c r="F28" s="35"/>
      <c r="G28" s="36"/>
      <c r="H28" s="37"/>
      <c r="I28" s="71"/>
      <c r="J28" s="71"/>
      <c r="K28" s="72"/>
      <c r="L28" s="73"/>
      <c r="M28" s="74"/>
      <c r="N28" s="75"/>
      <c r="O28" s="76"/>
      <c r="P28" s="71"/>
      <c r="Q28" s="86"/>
      <c r="T28"/>
    </row>
    <row r="29" s="4" customFormat="1" ht="20.25" customHeight="1" spans="1:20">
      <c r="A29" s="31"/>
      <c r="B29" s="32"/>
      <c r="C29" s="33"/>
      <c r="D29" s="33"/>
      <c r="E29" s="34"/>
      <c r="F29" s="35"/>
      <c r="G29" s="36"/>
      <c r="H29" s="37"/>
      <c r="I29" s="71"/>
      <c r="J29" s="71"/>
      <c r="K29" s="72"/>
      <c r="L29" s="73"/>
      <c r="M29" s="74"/>
      <c r="N29" s="75"/>
      <c r="O29" s="76"/>
      <c r="P29" s="71"/>
      <c r="Q29" s="86"/>
      <c r="T29"/>
    </row>
    <row r="30" s="4" customFormat="1" ht="20.25" customHeight="1" spans="1:20">
      <c r="A30" s="31"/>
      <c r="B30" s="32"/>
      <c r="C30" s="33"/>
      <c r="D30" s="33"/>
      <c r="E30" s="34"/>
      <c r="F30" s="35"/>
      <c r="G30" s="36"/>
      <c r="H30" s="37"/>
      <c r="I30" s="71"/>
      <c r="J30" s="71"/>
      <c r="K30" s="72"/>
      <c r="L30" s="73"/>
      <c r="M30" s="74"/>
      <c r="N30" s="75"/>
      <c r="O30" s="76"/>
      <c r="P30" s="71"/>
      <c r="Q30" s="86"/>
      <c r="T30"/>
    </row>
    <row r="31" s="4" customFormat="1" ht="30" customHeight="1" spans="1:20">
      <c r="A31" s="9" t="s">
        <v>39</v>
      </c>
      <c r="B31" s="9"/>
      <c r="C31" s="38" t="s">
        <v>40</v>
      </c>
      <c r="D31" s="39">
        <f>SUM(D7:D30)</f>
        <v>800000</v>
      </c>
      <c r="E31" s="39">
        <f>SUM(E7:E30)</f>
        <v>9199000</v>
      </c>
      <c r="F31" s="38" t="s">
        <v>40</v>
      </c>
      <c r="G31" s="40">
        <f>SUM(G7:G30)</f>
        <v>7807750</v>
      </c>
      <c r="H31" s="38" t="s">
        <v>40</v>
      </c>
      <c r="I31" s="40">
        <f>SUM(I7:I26)</f>
        <v>241978</v>
      </c>
      <c r="J31" s="40">
        <f>SUM(J7:J26)</f>
        <v>318801.07</v>
      </c>
      <c r="K31" s="40">
        <f>SUM(K7:K30)</f>
        <v>6000</v>
      </c>
      <c r="L31" s="38" t="s">
        <v>40</v>
      </c>
      <c r="M31" s="77">
        <f>SUM(M7:M30)</f>
        <v>77830</v>
      </c>
      <c r="N31" s="78" t="s">
        <v>40</v>
      </c>
      <c r="O31" s="38" t="s">
        <v>40</v>
      </c>
      <c r="P31" s="40">
        <f>SUM(P7:P30)</f>
        <v>9291390.93</v>
      </c>
      <c r="Q31" s="86"/>
      <c r="T31"/>
    </row>
    <row r="32" s="4" customFormat="1" ht="30" customHeight="1" spans="1:17">
      <c r="A32" s="9" t="s">
        <v>33</v>
      </c>
      <c r="B32" s="9"/>
      <c r="C32" s="9" t="s">
        <v>41</v>
      </c>
      <c r="D32" s="9"/>
      <c r="E32" s="9"/>
      <c r="F32" s="41">
        <v>923000</v>
      </c>
      <c r="G32" s="41"/>
      <c r="H32" s="41"/>
      <c r="I32" s="41"/>
      <c r="J32" s="9" t="s">
        <v>42</v>
      </c>
      <c r="K32" s="9"/>
      <c r="L32" s="9" t="s">
        <v>43</v>
      </c>
      <c r="M32" s="41">
        <v>0</v>
      </c>
      <c r="N32" s="41"/>
      <c r="O32" s="41"/>
      <c r="P32" s="41"/>
      <c r="Q32" s="86"/>
    </row>
    <row r="33" s="4" customFormat="1" ht="30" customHeight="1" spans="1:20">
      <c r="A33" s="9"/>
      <c r="B33" s="9"/>
      <c r="C33" s="9" t="s">
        <v>44</v>
      </c>
      <c r="D33" s="9"/>
      <c r="E33" s="9"/>
      <c r="F33" s="42">
        <v>0</v>
      </c>
      <c r="G33" s="42"/>
      <c r="H33" s="42"/>
      <c r="I33" s="42"/>
      <c r="J33" s="9"/>
      <c r="K33" s="9"/>
      <c r="L33" s="9" t="s">
        <v>45</v>
      </c>
      <c r="M33" s="78" t="str">
        <f>SUBSTITUTE(SUBSTITUTE(TEXT(INT(M32),"[DBNum2][$-804]G/通用格式元"&amp;IF(INT(M32)=M32,"整",""))&amp;TEXT(MID(M32,FIND(".",M32&amp;".0")+1,1),"[DBNum2][$-804]G/通用格式角")&amp;TEXT(MID(M32,FIND(".",M32&amp;".0")+2,1),"[DBNum2][$-804]G/通用格式分"),"零角","零"),"零分","")</f>
        <v>零元整</v>
      </c>
      <c r="N33" s="78"/>
      <c r="O33" s="78"/>
      <c r="P33" s="78"/>
      <c r="Q33" s="86"/>
      <c r="T33" s="4">
        <f>P31-800000</f>
        <v>8491390.93</v>
      </c>
    </row>
    <row r="34" s="4" customFormat="1" ht="50.1" customHeight="1" spans="1:17">
      <c r="A34" s="9" t="s">
        <v>46</v>
      </c>
      <c r="B34" s="9"/>
      <c r="C34" s="43"/>
      <c r="D34" s="44"/>
      <c r="E34" s="44"/>
      <c r="F34" s="44"/>
      <c r="G34" s="44"/>
      <c r="H34" s="44"/>
      <c r="I34" s="79"/>
      <c r="J34" s="9" t="s">
        <v>48</v>
      </c>
      <c r="K34" s="9"/>
      <c r="L34" s="9"/>
      <c r="M34" s="9"/>
      <c r="N34" s="9"/>
      <c r="O34" s="9"/>
      <c r="P34" s="9"/>
      <c r="Q34" s="86"/>
    </row>
    <row r="35" s="4" customFormat="1" ht="50.1" customHeight="1" spans="1:20">
      <c r="A35" s="9" t="s">
        <v>50</v>
      </c>
      <c r="B35" s="9"/>
      <c r="C35" s="15"/>
      <c r="D35" s="15"/>
      <c r="E35" s="15"/>
      <c r="F35" s="15"/>
      <c r="G35" s="15"/>
      <c r="H35" s="15"/>
      <c r="I35" s="15"/>
      <c r="J35" s="9" t="s">
        <v>51</v>
      </c>
      <c r="K35" s="9"/>
      <c r="L35" s="15"/>
      <c r="M35" s="15"/>
      <c r="N35" s="15"/>
      <c r="O35" s="15"/>
      <c r="P35" s="15"/>
      <c r="Q35" s="86"/>
      <c r="T35" s="4">
        <f>D31+E31-J31-M31-P31-I31-K31</f>
        <v>63000</v>
      </c>
    </row>
    <row r="36" s="4" customFormat="1" ht="50.1" customHeight="1" spans="1:17">
      <c r="A36" s="9" t="s">
        <v>52</v>
      </c>
      <c r="B36" s="9"/>
      <c r="C36" s="45"/>
      <c r="D36" s="45"/>
      <c r="E36" s="45"/>
      <c r="F36" s="45"/>
      <c r="G36" s="45"/>
      <c r="H36" s="45"/>
      <c r="I36" s="45"/>
      <c r="J36" s="9" t="s">
        <v>53</v>
      </c>
      <c r="K36" s="9"/>
      <c r="L36" s="45"/>
      <c r="M36" s="45"/>
      <c r="N36" s="45"/>
      <c r="O36" s="45"/>
      <c r="P36" s="45"/>
      <c r="Q36" s="86"/>
    </row>
    <row r="37" s="4" customFormat="1" ht="50.1" customHeight="1" spans="1:17">
      <c r="A37" s="9" t="s">
        <v>54</v>
      </c>
      <c r="B37" s="9"/>
      <c r="C37" s="45"/>
      <c r="D37" s="45"/>
      <c r="E37" s="45"/>
      <c r="F37" s="45"/>
      <c r="G37" s="45"/>
      <c r="H37" s="45"/>
      <c r="I37" s="45"/>
      <c r="J37" s="9" t="s">
        <v>55</v>
      </c>
      <c r="K37" s="9"/>
      <c r="L37" s="45"/>
      <c r="M37" s="45"/>
      <c r="N37" s="45"/>
      <c r="O37" s="45"/>
      <c r="P37" s="45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  <row r="42" s="4" customFormat="1" spans="1:17">
      <c r="A42" s="1"/>
      <c r="B42" s="5"/>
      <c r="C42" s="1"/>
      <c r="D42" s="1"/>
      <c r="E42" s="6"/>
      <c r="F42" s="5"/>
      <c r="G42" s="6"/>
      <c r="H42" s="1"/>
      <c r="I42" s="6"/>
      <c r="J42" s="1"/>
      <c r="K42" s="6"/>
      <c r="L42" s="1"/>
      <c r="M42" s="7"/>
      <c r="N42" s="7"/>
      <c r="O42" s="1"/>
      <c r="P42" s="6"/>
      <c r="Q42" s="86"/>
    </row>
    <row r="43" s="4" customFormat="1" ht="13.5" spans="1:17">
      <c r="A43" s="1"/>
      <c r="B43"/>
      <c r="C43" s="1"/>
      <c r="D43" s="1"/>
      <c r="E43" s="6"/>
      <c r="F43" s="5"/>
      <c r="G43" s="6"/>
      <c r="H43" s="1"/>
      <c r="I43" s="6"/>
      <c r="J43" s="1"/>
      <c r="K43" s="6"/>
      <c r="L43" s="1"/>
      <c r="M43" s="7"/>
      <c r="N43" s="7"/>
      <c r="O43" s="1"/>
      <c r="P43" s="6"/>
      <c r="Q43" s="86"/>
    </row>
    <row r="44" s="4" customFormat="1" spans="1:17">
      <c r="A44" s="1"/>
      <c r="B44" s="5"/>
      <c r="C44" s="1"/>
      <c r="D44" s="1"/>
      <c r="E44" s="6"/>
      <c r="F44" s="5"/>
      <c r="G44" s="6"/>
      <c r="H44" s="1"/>
      <c r="I44" s="6"/>
      <c r="J44" s="1"/>
      <c r="K44" s="6"/>
      <c r="L44" s="1"/>
      <c r="M44" s="7"/>
      <c r="N44" s="7"/>
      <c r="O44" s="1"/>
      <c r="P44" s="6"/>
      <c r="Q44" s="86"/>
    </row>
    <row r="45" s="4" customFormat="1" spans="1:17">
      <c r="A45" s="1"/>
      <c r="B45" s="5"/>
      <c r="C45" s="1"/>
      <c r="D45" s="1"/>
      <c r="E45" s="6"/>
      <c r="F45" s="5"/>
      <c r="G45" s="6"/>
      <c r="H45" s="1"/>
      <c r="I45" s="6"/>
      <c r="J45" s="1"/>
      <c r="K45" s="6"/>
      <c r="L45" s="1"/>
      <c r="M45" s="7"/>
      <c r="N45" s="7"/>
      <c r="O45" s="1"/>
      <c r="P45" s="6"/>
      <c r="Q45" s="86"/>
    </row>
    <row r="46" s="4" customFormat="1" spans="1:17">
      <c r="A46" s="1"/>
      <c r="B46" s="5"/>
      <c r="C46" s="1"/>
      <c r="D46" s="1"/>
      <c r="E46" s="6"/>
      <c r="F46" s="5"/>
      <c r="G46" s="6"/>
      <c r="H46" s="1"/>
      <c r="I46" s="6"/>
      <c r="J46" s="1"/>
      <c r="K46" s="6"/>
      <c r="L46" s="1"/>
      <c r="M46" s="7"/>
      <c r="N46" s="7"/>
      <c r="O46" s="1"/>
      <c r="P46" s="6"/>
      <c r="Q46" s="86"/>
    </row>
    <row r="47" s="4" customFormat="1" spans="1:17">
      <c r="A47" s="1"/>
      <c r="B47" s="5"/>
      <c r="C47" s="1"/>
      <c r="D47" s="1"/>
      <c r="E47" s="6"/>
      <c r="F47" s="5"/>
      <c r="G47" s="6"/>
      <c r="H47" s="1"/>
      <c r="I47" s="6"/>
      <c r="J47" s="1"/>
      <c r="K47" s="6"/>
      <c r="L47" s="1"/>
      <c r="M47" s="7"/>
      <c r="N47" s="7"/>
      <c r="O47" s="1"/>
      <c r="P47" s="6"/>
      <c r="Q47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31:B31"/>
    <mergeCell ref="C32:E32"/>
    <mergeCell ref="F32:I32"/>
    <mergeCell ref="M32:P32"/>
    <mergeCell ref="C33:E33"/>
    <mergeCell ref="F33:I33"/>
    <mergeCell ref="M33:P33"/>
    <mergeCell ref="A34:B34"/>
    <mergeCell ref="C34:I34"/>
    <mergeCell ref="J34:K34"/>
    <mergeCell ref="L34:P34"/>
    <mergeCell ref="A35:B35"/>
    <mergeCell ref="C35:I35"/>
    <mergeCell ref="J35:K35"/>
    <mergeCell ref="L35:P35"/>
    <mergeCell ref="A36:B36"/>
    <mergeCell ref="C36:I36"/>
    <mergeCell ref="J36:K36"/>
    <mergeCell ref="L36:P36"/>
    <mergeCell ref="A37:B37"/>
    <mergeCell ref="C37:I37"/>
    <mergeCell ref="J37:K37"/>
    <mergeCell ref="L37:P37"/>
    <mergeCell ref="A5:A6"/>
    <mergeCell ref="I3:I4"/>
    <mergeCell ref="A32:B33"/>
    <mergeCell ref="J32:K3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7"/>
  <sheetViews>
    <sheetView topLeftCell="A2" workbookViewId="0">
      <selection activeCell="A2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3333333333333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9.875" style="1" customWidth="1"/>
    <col min="16" max="16" width="10.1333333333333" style="6" customWidth="1"/>
    <col min="17" max="17" width="12.5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0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6" t="s">
        <v>3</v>
      </c>
      <c r="N2" s="47">
        <v>10365</v>
      </c>
      <c r="O2" s="48" t="s">
        <v>4</v>
      </c>
      <c r="P2" s="48" t="s">
        <v>5</v>
      </c>
      <c r="Q2" s="82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="1" customFormat="1" ht="34" customHeight="1" spans="1:63">
      <c r="A3" s="9" t="s">
        <v>6</v>
      </c>
      <c r="B3" s="9"/>
      <c r="C3" s="11">
        <v>12098869</v>
      </c>
      <c r="D3" s="11"/>
      <c r="E3" s="11"/>
      <c r="F3" s="12" t="s">
        <v>7</v>
      </c>
      <c r="G3" s="13" t="s">
        <v>8</v>
      </c>
      <c r="H3" s="13"/>
      <c r="I3" s="49" t="s">
        <v>9</v>
      </c>
      <c r="J3" s="50" t="s">
        <v>10</v>
      </c>
      <c r="K3" s="51"/>
      <c r="L3" s="51"/>
      <c r="M3" s="51"/>
      <c r="N3" s="52" t="s">
        <v>11</v>
      </c>
      <c r="O3" s="9" t="s">
        <v>12</v>
      </c>
      <c r="P3" s="53" t="s">
        <v>13</v>
      </c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="1" customFormat="1" ht="30" customHeight="1" spans="1:31">
      <c r="A4" s="9" t="s">
        <v>14</v>
      </c>
      <c r="B4" s="9"/>
      <c r="C4" s="12"/>
      <c r="D4" s="12"/>
      <c r="E4" s="12"/>
      <c r="F4" s="12" t="s">
        <v>15</v>
      </c>
      <c r="G4" s="13"/>
      <c r="H4" s="13"/>
      <c r="I4" s="54"/>
      <c r="J4" s="55"/>
      <c r="K4" s="56"/>
      <c r="L4" s="56"/>
      <c r="M4" s="56"/>
      <c r="N4" s="52" t="s">
        <v>16</v>
      </c>
      <c r="O4" s="12" t="s">
        <v>17</v>
      </c>
      <c r="P4" s="57" t="s">
        <v>18</v>
      </c>
      <c r="Q4" s="8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19</v>
      </c>
      <c r="B5" s="9" t="s">
        <v>20</v>
      </c>
      <c r="C5" s="9"/>
      <c r="D5" s="9"/>
      <c r="E5" s="9"/>
      <c r="F5" s="9" t="s">
        <v>21</v>
      </c>
      <c r="G5" s="9"/>
      <c r="H5" s="9" t="s">
        <v>22</v>
      </c>
      <c r="I5" s="9"/>
      <c r="J5" s="9" t="s">
        <v>23</v>
      </c>
      <c r="K5" s="9" t="s">
        <v>24</v>
      </c>
      <c r="L5" s="9"/>
      <c r="M5" s="9" t="s">
        <v>25</v>
      </c>
      <c r="N5" s="9"/>
      <c r="O5" s="12" t="s">
        <v>26</v>
      </c>
      <c r="P5" s="12"/>
      <c r="Q5" s="86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4" t="s">
        <v>27</v>
      </c>
      <c r="C6" s="9" t="s">
        <v>28</v>
      </c>
      <c r="D6" s="9" t="s">
        <v>59</v>
      </c>
      <c r="E6" s="12" t="s">
        <v>29</v>
      </c>
      <c r="F6" s="14" t="s">
        <v>27</v>
      </c>
      <c r="G6" s="12" t="s">
        <v>29</v>
      </c>
      <c r="H6" s="9" t="s">
        <v>30</v>
      </c>
      <c r="I6" s="12" t="s">
        <v>29</v>
      </c>
      <c r="J6" s="48" t="s">
        <v>29</v>
      </c>
      <c r="K6" s="12" t="s">
        <v>29</v>
      </c>
      <c r="L6" s="9" t="s">
        <v>31</v>
      </c>
      <c r="M6" s="9" t="s">
        <v>29</v>
      </c>
      <c r="N6" s="9" t="s">
        <v>31</v>
      </c>
      <c r="O6" s="12" t="s">
        <v>32</v>
      </c>
      <c r="P6" s="12" t="s">
        <v>29</v>
      </c>
      <c r="Q6" s="86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46" customHeight="1" spans="1:30">
      <c r="A7" s="15">
        <v>1</v>
      </c>
      <c r="B7" s="16">
        <v>43498</v>
      </c>
      <c r="C7" s="17" t="s">
        <v>34</v>
      </c>
      <c r="D7" s="17"/>
      <c r="E7" s="18">
        <v>4102400</v>
      </c>
      <c r="F7" s="19">
        <v>43497</v>
      </c>
      <c r="G7" s="18">
        <v>4128000</v>
      </c>
      <c r="H7" s="20">
        <v>0.02</v>
      </c>
      <c r="I7" s="58">
        <f t="shared" ref="I7:I11" si="0">E7*H7</f>
        <v>82048</v>
      </c>
      <c r="J7" s="58">
        <v>138303.96</v>
      </c>
      <c r="K7" s="24">
        <v>6000</v>
      </c>
      <c r="L7" s="59" t="s">
        <v>35</v>
      </c>
      <c r="M7" s="48">
        <v>41024</v>
      </c>
      <c r="N7" s="12" t="s">
        <v>36</v>
      </c>
      <c r="O7" s="60" t="s">
        <v>37</v>
      </c>
      <c r="P7" s="58">
        <f>E7-I7-J7-K7-M7</f>
        <v>3835024.04</v>
      </c>
      <c r="Q7" s="87"/>
      <c r="R7" s="87"/>
      <c r="S7" s="88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</row>
    <row r="8" s="3" customFormat="1" ht="27" customHeight="1" spans="1:30">
      <c r="A8" s="21"/>
      <c r="B8" s="22"/>
      <c r="C8" s="23"/>
      <c r="D8" s="23"/>
      <c r="E8" s="24"/>
      <c r="F8" s="19"/>
      <c r="G8" s="24"/>
      <c r="H8" s="25"/>
      <c r="I8" s="61" t="s">
        <v>38</v>
      </c>
      <c r="J8" s="62"/>
      <c r="K8" s="63"/>
      <c r="L8" s="64"/>
      <c r="M8" s="64"/>
      <c r="N8" s="64"/>
      <c r="O8" s="64"/>
      <c r="P8" s="58"/>
      <c r="Q8" s="83"/>
      <c r="R8" s="83"/>
      <c r="S8" s="89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</row>
    <row r="9" s="3" customFormat="1" ht="42" customHeight="1" spans="1:30">
      <c r="A9" s="21">
        <v>2</v>
      </c>
      <c r="B9" s="22">
        <v>43572</v>
      </c>
      <c r="C9" s="23" t="s">
        <v>34</v>
      </c>
      <c r="D9" s="23"/>
      <c r="E9" s="24">
        <v>1025600</v>
      </c>
      <c r="F9" s="19">
        <v>43571</v>
      </c>
      <c r="G9" s="24">
        <v>1025600</v>
      </c>
      <c r="H9" s="25">
        <v>0.02</v>
      </c>
      <c r="I9" s="65">
        <f t="shared" si="0"/>
        <v>20512</v>
      </c>
      <c r="J9" s="64">
        <v>42074</v>
      </c>
      <c r="K9" s="24"/>
      <c r="L9" s="60"/>
      <c r="M9" s="48">
        <f t="shared" ref="M9:M14" si="1">E9*0.01</f>
        <v>10256</v>
      </c>
      <c r="N9" s="12" t="s">
        <v>36</v>
      </c>
      <c r="O9" s="60" t="s">
        <v>37</v>
      </c>
      <c r="P9" s="58">
        <f>E9-J9-M9-I9-P10</f>
        <v>722158</v>
      </c>
      <c r="Q9" s="83"/>
      <c r="R9" s="83"/>
      <c r="S9" s="89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</row>
    <row r="10" s="3" customFormat="1" ht="29" customHeight="1" spans="1:30">
      <c r="A10" s="21"/>
      <c r="B10" s="22"/>
      <c r="C10" s="23"/>
      <c r="D10" s="23"/>
      <c r="E10" s="24"/>
      <c r="F10" s="19"/>
      <c r="G10" s="24"/>
      <c r="H10" s="25"/>
      <c r="I10" s="61" t="s">
        <v>56</v>
      </c>
      <c r="J10" s="62"/>
      <c r="K10" s="63"/>
      <c r="L10" s="60"/>
      <c r="M10" s="48"/>
      <c r="N10" s="12"/>
      <c r="O10" s="60" t="s">
        <v>57</v>
      </c>
      <c r="P10" s="58">
        <v>230600</v>
      </c>
      <c r="Q10" s="83"/>
      <c r="R10" s="83"/>
      <c r="S10" s="89"/>
      <c r="T10" s="90"/>
      <c r="U10" s="83"/>
      <c r="V10" s="83"/>
      <c r="W10" s="83"/>
      <c r="X10" s="83"/>
      <c r="Y10" s="83"/>
      <c r="Z10" s="83"/>
      <c r="AA10" s="83"/>
      <c r="AB10" s="83"/>
      <c r="AC10" s="83"/>
      <c r="AD10" s="83"/>
    </row>
    <row r="11" s="3" customFormat="1" ht="43" customHeight="1" spans="1:30">
      <c r="A11" s="21">
        <v>3</v>
      </c>
      <c r="B11" s="22">
        <v>43663</v>
      </c>
      <c r="C11" s="23" t="s">
        <v>34</v>
      </c>
      <c r="D11" s="23"/>
      <c r="E11" s="24">
        <v>811000</v>
      </c>
      <c r="F11" s="19">
        <v>43650</v>
      </c>
      <c r="G11" s="24">
        <v>810150</v>
      </c>
      <c r="H11" s="25">
        <v>0.02</v>
      </c>
      <c r="I11" s="65">
        <f t="shared" si="0"/>
        <v>16220</v>
      </c>
      <c r="J11" s="66">
        <v>75688.62</v>
      </c>
      <c r="K11" s="24"/>
      <c r="L11" s="60"/>
      <c r="M11" s="48">
        <f t="shared" si="1"/>
        <v>8110</v>
      </c>
      <c r="N11" s="12" t="s">
        <v>36</v>
      </c>
      <c r="O11" s="60" t="s">
        <v>37</v>
      </c>
      <c r="P11" s="58">
        <f>E11-I11-J11-M11</f>
        <v>710981.38</v>
      </c>
      <c r="Q11" s="83"/>
      <c r="R11" s="83"/>
      <c r="S11" s="89"/>
      <c r="T11" s="90"/>
      <c r="U11" s="83"/>
      <c r="V11" s="83"/>
      <c r="W11" s="83"/>
      <c r="X11" s="83"/>
      <c r="Y11" s="83"/>
      <c r="Z11" s="83"/>
      <c r="AA11" s="83"/>
      <c r="AB11" s="83"/>
      <c r="AC11" s="83"/>
      <c r="AD11" s="83"/>
    </row>
    <row r="12" s="3" customFormat="1" ht="25" customHeight="1" spans="1:30">
      <c r="A12" s="21"/>
      <c r="B12" s="22"/>
      <c r="C12" s="23"/>
      <c r="D12" s="23"/>
      <c r="E12" s="24"/>
      <c r="F12" s="19"/>
      <c r="G12" s="24"/>
      <c r="H12" s="25"/>
      <c r="I12" s="61" t="s">
        <v>58</v>
      </c>
      <c r="J12" s="62"/>
      <c r="K12" s="63"/>
      <c r="L12" s="60"/>
      <c r="M12" s="48"/>
      <c r="N12" s="12"/>
      <c r="O12" s="60"/>
      <c r="P12" s="58"/>
      <c r="Q12" s="83"/>
      <c r="R12" s="83"/>
      <c r="S12" s="89"/>
      <c r="T12" s="90"/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="3" customFormat="1" ht="27" customHeight="1" spans="1:30">
      <c r="A13" s="21">
        <v>4</v>
      </c>
      <c r="B13" s="22">
        <v>43823</v>
      </c>
      <c r="C13" s="23"/>
      <c r="D13" s="24">
        <v>800000</v>
      </c>
      <c r="E13" s="24" t="s">
        <v>67</v>
      </c>
      <c r="F13" s="19"/>
      <c r="G13" s="24"/>
      <c r="H13" s="25"/>
      <c r="I13" s="65"/>
      <c r="J13" s="64"/>
      <c r="K13" s="24"/>
      <c r="L13" s="60"/>
      <c r="M13" s="48"/>
      <c r="N13" s="12"/>
      <c r="O13" s="60" t="s">
        <v>60</v>
      </c>
      <c r="P13" s="58">
        <v>800000</v>
      </c>
      <c r="Q13" s="83"/>
      <c r="R13" s="83"/>
      <c r="S13" s="89"/>
      <c r="T13" s="90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="3" customFormat="1" ht="38" customHeight="1" spans="1:30">
      <c r="A14" s="21">
        <v>5</v>
      </c>
      <c r="B14" s="22">
        <v>43849</v>
      </c>
      <c r="C14" s="23" t="s">
        <v>34</v>
      </c>
      <c r="D14" s="23"/>
      <c r="E14" s="24">
        <v>1844000</v>
      </c>
      <c r="F14" s="19">
        <v>43814</v>
      </c>
      <c r="G14" s="24">
        <v>1844000</v>
      </c>
      <c r="H14" s="25">
        <v>0.02</v>
      </c>
      <c r="I14" s="65">
        <v>123198</v>
      </c>
      <c r="J14" s="64">
        <v>62734.49</v>
      </c>
      <c r="K14" s="24"/>
      <c r="L14" s="60"/>
      <c r="M14" s="48">
        <f t="shared" si="1"/>
        <v>18440</v>
      </c>
      <c r="N14" s="12" t="s">
        <v>36</v>
      </c>
      <c r="O14" s="60" t="s">
        <v>61</v>
      </c>
      <c r="P14" s="58">
        <f>E14-I14-J14-K14-M14-P15-P16</f>
        <v>939627.51</v>
      </c>
      <c r="Q14" s="83"/>
      <c r="R14" s="83"/>
      <c r="S14" s="89"/>
      <c r="T14" s="90"/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="3" customFormat="1" ht="24" customHeight="1" spans="1:30">
      <c r="A15" s="21"/>
      <c r="B15" s="22"/>
      <c r="C15" s="23"/>
      <c r="D15" s="23"/>
      <c r="E15" s="24"/>
      <c r="F15" s="19"/>
      <c r="G15" s="24"/>
      <c r="H15" s="25"/>
      <c r="I15" s="65" t="s">
        <v>62</v>
      </c>
      <c r="J15" s="64"/>
      <c r="K15" s="24"/>
      <c r="L15" s="60"/>
      <c r="M15" s="48"/>
      <c r="N15" s="12"/>
      <c r="O15" s="60" t="s">
        <v>63</v>
      </c>
      <c r="P15" s="58">
        <v>400000</v>
      </c>
      <c r="Q15" s="83"/>
      <c r="R15" s="83"/>
      <c r="S15" s="89"/>
      <c r="T15" s="90"/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="3" customFormat="1" ht="30" customHeight="1" spans="1:30">
      <c r="A16" s="21"/>
      <c r="B16" s="22"/>
      <c r="C16" s="23"/>
      <c r="D16" s="23"/>
      <c r="E16" s="24"/>
      <c r="F16" s="19"/>
      <c r="G16" s="24"/>
      <c r="H16" s="25"/>
      <c r="I16" s="61" t="s">
        <v>64</v>
      </c>
      <c r="J16" s="62"/>
      <c r="K16" s="63"/>
      <c r="L16" s="60"/>
      <c r="M16" s="48"/>
      <c r="N16" s="12"/>
      <c r="O16" s="60" t="s">
        <v>65</v>
      </c>
      <c r="P16" s="58">
        <v>300000</v>
      </c>
      <c r="Q16" s="83"/>
      <c r="R16" s="83"/>
      <c r="S16" s="89"/>
      <c r="T16" s="90"/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="3" customFormat="1" ht="36" customHeight="1" spans="1:30">
      <c r="A17" s="21">
        <v>6</v>
      </c>
      <c r="B17" s="22">
        <v>43959</v>
      </c>
      <c r="C17" s="23"/>
      <c r="D17" s="23"/>
      <c r="E17" s="24"/>
      <c r="F17" s="19"/>
      <c r="G17" s="24"/>
      <c r="H17" s="25"/>
      <c r="I17" s="65"/>
      <c r="J17" s="64"/>
      <c r="K17" s="24"/>
      <c r="L17" s="60"/>
      <c r="M17" s="48"/>
      <c r="N17" s="12"/>
      <c r="O17" s="67" t="s">
        <v>66</v>
      </c>
      <c r="P17" s="58">
        <v>100000</v>
      </c>
      <c r="Q17" s="83"/>
      <c r="R17" s="83"/>
      <c r="S17" s="89"/>
      <c r="T17" s="90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="4" customFormat="1" ht="27" customHeight="1" spans="1:20">
      <c r="A18" s="26">
        <v>7</v>
      </c>
      <c r="B18" s="27">
        <v>44234</v>
      </c>
      <c r="C18" s="17" t="s">
        <v>34</v>
      </c>
      <c r="D18" s="17"/>
      <c r="E18" s="18">
        <v>1416000</v>
      </c>
      <c r="F18" s="28"/>
      <c r="G18" s="29"/>
      <c r="H18" s="30"/>
      <c r="I18" s="68">
        <v>0</v>
      </c>
      <c r="J18" s="68"/>
      <c r="K18" s="69"/>
      <c r="L18" s="60"/>
      <c r="M18" s="48"/>
      <c r="N18" s="12"/>
      <c r="O18" s="70" t="s">
        <v>68</v>
      </c>
      <c r="P18" s="60">
        <v>70000</v>
      </c>
      <c r="Q18" s="86"/>
      <c r="T18"/>
    </row>
    <row r="19" s="4" customFormat="1" ht="20.25" customHeight="1" spans="1:20">
      <c r="A19" s="26"/>
      <c r="B19" s="27"/>
      <c r="C19" s="17"/>
      <c r="D19" s="17"/>
      <c r="E19" s="18"/>
      <c r="F19" s="28"/>
      <c r="G19" s="29"/>
      <c r="H19" s="30"/>
      <c r="I19" s="68"/>
      <c r="J19" s="68"/>
      <c r="K19" s="69"/>
      <c r="L19" s="60"/>
      <c r="M19" s="48"/>
      <c r="N19" s="12"/>
      <c r="O19" s="67" t="s">
        <v>69</v>
      </c>
      <c r="P19" s="68">
        <v>100000</v>
      </c>
      <c r="Q19" s="86"/>
      <c r="T19"/>
    </row>
    <row r="20" s="4" customFormat="1" ht="20.25" customHeight="1" spans="1:20">
      <c r="A20" s="26"/>
      <c r="B20" s="27"/>
      <c r="C20" s="17"/>
      <c r="D20" s="17"/>
      <c r="E20" s="18"/>
      <c r="F20" s="28"/>
      <c r="G20" s="29"/>
      <c r="H20" s="30"/>
      <c r="I20" s="68"/>
      <c r="J20" s="68"/>
      <c r="K20" s="69"/>
      <c r="L20" s="60"/>
      <c r="M20" s="48"/>
      <c r="N20" s="12"/>
      <c r="O20" s="67" t="s">
        <v>70</v>
      </c>
      <c r="P20" s="68">
        <v>70000</v>
      </c>
      <c r="Q20" s="86"/>
      <c r="T20"/>
    </row>
    <row r="21" s="4" customFormat="1" ht="20.25" customHeight="1" spans="1:20">
      <c r="A21" s="26"/>
      <c r="B21" s="27"/>
      <c r="C21" s="17"/>
      <c r="D21" s="17"/>
      <c r="E21" s="18"/>
      <c r="F21" s="28"/>
      <c r="G21" s="29"/>
      <c r="H21" s="30"/>
      <c r="I21" s="68"/>
      <c r="J21" s="68"/>
      <c r="K21" s="69"/>
      <c r="L21" s="60"/>
      <c r="M21" s="48"/>
      <c r="N21" s="12"/>
      <c r="O21" s="67" t="s">
        <v>71</v>
      </c>
      <c r="P21" s="68">
        <v>90000</v>
      </c>
      <c r="Q21" s="86"/>
      <c r="T21"/>
    </row>
    <row r="22" s="4" customFormat="1" ht="20.25" customHeight="1" spans="1:20">
      <c r="A22" s="26">
        <v>8</v>
      </c>
      <c r="B22" s="27">
        <v>44237</v>
      </c>
      <c r="C22" s="17"/>
      <c r="D22" s="17"/>
      <c r="E22" s="18"/>
      <c r="F22" s="28"/>
      <c r="G22" s="29"/>
      <c r="H22" s="30"/>
      <c r="I22" s="68"/>
      <c r="J22" s="68"/>
      <c r="K22" s="69"/>
      <c r="L22" s="60"/>
      <c r="M22" s="48"/>
      <c r="N22" s="12"/>
      <c r="O22" s="67" t="s">
        <v>72</v>
      </c>
      <c r="P22" s="68">
        <v>228000</v>
      </c>
      <c r="Q22" s="86"/>
      <c r="T22"/>
    </row>
    <row r="23" s="4" customFormat="1" ht="27" customHeight="1" spans="1:20">
      <c r="A23" s="26"/>
      <c r="B23" s="27"/>
      <c r="C23" s="17"/>
      <c r="D23" s="17"/>
      <c r="E23" s="18"/>
      <c r="F23" s="28"/>
      <c r="G23" s="29"/>
      <c r="H23" s="30"/>
      <c r="I23" s="68"/>
      <c r="J23" s="68"/>
      <c r="K23" s="69"/>
      <c r="L23" s="60"/>
      <c r="M23" s="48"/>
      <c r="N23" s="12"/>
      <c r="O23" s="67" t="s">
        <v>73</v>
      </c>
      <c r="P23" s="68">
        <v>451800</v>
      </c>
      <c r="Q23" s="86"/>
      <c r="T23"/>
    </row>
    <row r="24" s="4" customFormat="1" ht="20.25" customHeight="1" spans="1:20">
      <c r="A24" s="26"/>
      <c r="B24" s="27"/>
      <c r="C24" s="17"/>
      <c r="D24" s="17"/>
      <c r="E24" s="18"/>
      <c r="F24" s="28"/>
      <c r="G24" s="29"/>
      <c r="H24" s="30"/>
      <c r="I24" s="68"/>
      <c r="J24" s="68"/>
      <c r="K24" s="69"/>
      <c r="L24" s="60"/>
      <c r="M24" s="48"/>
      <c r="N24" s="12"/>
      <c r="O24" s="67" t="s">
        <v>74</v>
      </c>
      <c r="P24" s="68">
        <v>52200</v>
      </c>
      <c r="Q24" s="86"/>
      <c r="T24"/>
    </row>
    <row r="25" s="4" customFormat="1" ht="20.25" customHeight="1" spans="1:20">
      <c r="A25" s="26"/>
      <c r="B25" s="27"/>
      <c r="C25" s="17"/>
      <c r="D25" s="17"/>
      <c r="E25" s="18"/>
      <c r="F25" s="28"/>
      <c r="G25" s="29"/>
      <c r="H25" s="30"/>
      <c r="I25" s="68"/>
      <c r="J25" s="68"/>
      <c r="K25" s="69"/>
      <c r="L25" s="60"/>
      <c r="M25" s="48"/>
      <c r="N25" s="12"/>
      <c r="O25" s="67" t="s">
        <v>75</v>
      </c>
      <c r="P25" s="68">
        <v>86000</v>
      </c>
      <c r="Q25" s="86"/>
      <c r="T25"/>
    </row>
    <row r="26" s="4" customFormat="1" ht="20.25" customHeight="1" spans="1:20">
      <c r="A26" s="26"/>
      <c r="B26" s="27"/>
      <c r="C26" s="17"/>
      <c r="D26" s="17"/>
      <c r="E26" s="18"/>
      <c r="F26" s="28"/>
      <c r="G26" s="29"/>
      <c r="H26" s="30"/>
      <c r="I26" s="68"/>
      <c r="J26" s="68"/>
      <c r="K26" s="69"/>
      <c r="L26" s="60"/>
      <c r="M26" s="48"/>
      <c r="N26" s="12"/>
      <c r="O26" s="67" t="s">
        <v>76</v>
      </c>
      <c r="P26" s="68">
        <v>105000</v>
      </c>
      <c r="Q26" s="86"/>
      <c r="T26"/>
    </row>
    <row r="27" s="4" customFormat="1" ht="20.25" customHeight="1" spans="1:20">
      <c r="A27" s="31">
        <v>9</v>
      </c>
      <c r="B27" s="91">
        <v>44587</v>
      </c>
      <c r="C27" s="33"/>
      <c r="D27" s="33"/>
      <c r="E27" s="34"/>
      <c r="F27" s="35"/>
      <c r="G27" s="36"/>
      <c r="H27" s="37"/>
      <c r="I27" s="71"/>
      <c r="J27" s="71"/>
      <c r="K27" s="72"/>
      <c r="L27" s="73"/>
      <c r="M27" s="74"/>
      <c r="N27" s="75"/>
      <c r="O27" s="76" t="s">
        <v>77</v>
      </c>
      <c r="P27" s="71">
        <v>102360</v>
      </c>
      <c r="Q27" s="86"/>
      <c r="T27"/>
    </row>
    <row r="28" s="4" customFormat="1" ht="20.25" customHeight="1" spans="1:20">
      <c r="A28" s="31"/>
      <c r="B28" s="32"/>
      <c r="C28" s="33"/>
      <c r="D28" s="33"/>
      <c r="E28" s="34"/>
      <c r="F28" s="35"/>
      <c r="G28" s="36"/>
      <c r="H28" s="37"/>
      <c r="I28" s="71"/>
      <c r="J28" s="71"/>
      <c r="K28" s="72"/>
      <c r="L28" s="73"/>
      <c r="M28" s="74"/>
      <c r="N28" s="75"/>
      <c r="O28" s="76"/>
      <c r="P28" s="71"/>
      <c r="Q28" s="86"/>
      <c r="T28"/>
    </row>
    <row r="29" s="4" customFormat="1" ht="20.25" customHeight="1" spans="1:20">
      <c r="A29" s="31"/>
      <c r="B29" s="32"/>
      <c r="C29" s="33"/>
      <c r="D29" s="33"/>
      <c r="E29" s="34"/>
      <c r="F29" s="35"/>
      <c r="G29" s="36"/>
      <c r="H29" s="37"/>
      <c r="I29" s="71"/>
      <c r="J29" s="71"/>
      <c r="K29" s="72"/>
      <c r="L29" s="73"/>
      <c r="M29" s="74"/>
      <c r="N29" s="75"/>
      <c r="O29" s="76"/>
      <c r="P29" s="71"/>
      <c r="Q29" s="86"/>
      <c r="T29"/>
    </row>
    <row r="30" s="4" customFormat="1" ht="20.25" customHeight="1" spans="1:20">
      <c r="A30" s="31"/>
      <c r="B30" s="32"/>
      <c r="C30" s="33"/>
      <c r="D30" s="33"/>
      <c r="E30" s="34"/>
      <c r="F30" s="35"/>
      <c r="G30" s="36"/>
      <c r="H30" s="37"/>
      <c r="I30" s="71"/>
      <c r="J30" s="71"/>
      <c r="K30" s="72"/>
      <c r="L30" s="73"/>
      <c r="M30" s="74"/>
      <c r="N30" s="75"/>
      <c r="O30" s="76"/>
      <c r="P30" s="71"/>
      <c r="Q30" s="86"/>
      <c r="T30"/>
    </row>
    <row r="31" s="4" customFormat="1" ht="30" customHeight="1" spans="1:20">
      <c r="A31" s="9" t="s">
        <v>39</v>
      </c>
      <c r="B31" s="9"/>
      <c r="C31" s="38" t="s">
        <v>40</v>
      </c>
      <c r="D31" s="39">
        <f t="shared" ref="D31:G31" si="2">SUM(D7:D30)</f>
        <v>800000</v>
      </c>
      <c r="E31" s="39">
        <f t="shared" si="2"/>
        <v>9199000</v>
      </c>
      <c r="F31" s="38" t="s">
        <v>40</v>
      </c>
      <c r="G31" s="40">
        <f t="shared" si="2"/>
        <v>7807750</v>
      </c>
      <c r="H31" s="38" t="s">
        <v>40</v>
      </c>
      <c r="I31" s="40">
        <f>SUM(I7:I26)</f>
        <v>241978</v>
      </c>
      <c r="J31" s="40">
        <f>SUM(J7:J26)</f>
        <v>318801.07</v>
      </c>
      <c r="K31" s="40">
        <f t="shared" ref="K31:P31" si="3">SUM(K7:K30)</f>
        <v>6000</v>
      </c>
      <c r="L31" s="38" t="s">
        <v>40</v>
      </c>
      <c r="M31" s="77">
        <f t="shared" si="3"/>
        <v>77830</v>
      </c>
      <c r="N31" s="78" t="s">
        <v>40</v>
      </c>
      <c r="O31" s="38" t="s">
        <v>40</v>
      </c>
      <c r="P31" s="40">
        <f t="shared" si="3"/>
        <v>9393750.93</v>
      </c>
      <c r="Q31" s="86"/>
      <c r="T31"/>
    </row>
    <row r="32" s="4" customFormat="1" ht="30" customHeight="1" spans="1:17">
      <c r="A32" s="9" t="s">
        <v>33</v>
      </c>
      <c r="B32" s="9"/>
      <c r="C32" s="9" t="s">
        <v>41</v>
      </c>
      <c r="D32" s="9"/>
      <c r="E32" s="9"/>
      <c r="F32" s="41">
        <v>102360</v>
      </c>
      <c r="G32" s="41"/>
      <c r="H32" s="41"/>
      <c r="I32" s="41"/>
      <c r="J32" s="9" t="s">
        <v>42</v>
      </c>
      <c r="K32" s="9"/>
      <c r="L32" s="9" t="s">
        <v>43</v>
      </c>
      <c r="M32" s="41">
        <v>0</v>
      </c>
      <c r="N32" s="41"/>
      <c r="O32" s="41"/>
      <c r="P32" s="41"/>
      <c r="Q32" s="86"/>
    </row>
    <row r="33" s="4" customFormat="1" ht="30" customHeight="1" spans="1:20">
      <c r="A33" s="9"/>
      <c r="B33" s="9"/>
      <c r="C33" s="9" t="s">
        <v>44</v>
      </c>
      <c r="D33" s="9"/>
      <c r="E33" s="9"/>
      <c r="F33" s="42">
        <v>0</v>
      </c>
      <c r="G33" s="42"/>
      <c r="H33" s="42"/>
      <c r="I33" s="42"/>
      <c r="J33" s="9"/>
      <c r="K33" s="9"/>
      <c r="L33" s="9" t="s">
        <v>45</v>
      </c>
      <c r="M33" s="78" t="str">
        <f>SUBSTITUTE(SUBSTITUTE(TEXT(INT(M32),"[DBNum2][$-804]G/通用格式元"&amp;IF(INT(M32)=M32,"整",""))&amp;TEXT(MID(M32,FIND(".",M32&amp;".0")+1,1),"[DBNum2][$-804]G/通用格式角")&amp;TEXT(MID(M32,FIND(".",M32&amp;".0")+2,1),"[DBNum2][$-804]G/通用格式分"),"零角","零"),"零分","")</f>
        <v>零元整</v>
      </c>
      <c r="N33" s="78"/>
      <c r="O33" s="78"/>
      <c r="P33" s="78"/>
      <c r="Q33" s="86"/>
      <c r="T33" s="4">
        <f>P31-800000</f>
        <v>8593750.93</v>
      </c>
    </row>
    <row r="34" s="4" customFormat="1" ht="50.1" customHeight="1" spans="1:17">
      <c r="A34" s="9" t="s">
        <v>46</v>
      </c>
      <c r="B34" s="9"/>
      <c r="C34" s="43"/>
      <c r="D34" s="44"/>
      <c r="E34" s="44"/>
      <c r="F34" s="44"/>
      <c r="G34" s="44"/>
      <c r="H34" s="44"/>
      <c r="I34" s="79"/>
      <c r="J34" s="9" t="s">
        <v>48</v>
      </c>
      <c r="K34" s="9"/>
      <c r="L34" s="9"/>
      <c r="M34" s="9"/>
      <c r="N34" s="9"/>
      <c r="O34" s="9"/>
      <c r="P34" s="9"/>
      <c r="Q34" s="86"/>
    </row>
    <row r="35" s="4" customFormat="1" ht="50.1" customHeight="1" spans="1:20">
      <c r="A35" s="9" t="s">
        <v>50</v>
      </c>
      <c r="B35" s="9"/>
      <c r="C35" s="15"/>
      <c r="D35" s="15"/>
      <c r="E35" s="15"/>
      <c r="F35" s="15"/>
      <c r="G35" s="15"/>
      <c r="H35" s="15"/>
      <c r="I35" s="15"/>
      <c r="J35" s="9" t="s">
        <v>51</v>
      </c>
      <c r="K35" s="9"/>
      <c r="L35" s="15"/>
      <c r="M35" s="15"/>
      <c r="N35" s="15"/>
      <c r="O35" s="15"/>
      <c r="P35" s="15"/>
      <c r="Q35" s="86"/>
      <c r="T35" s="4">
        <f>D31+E31-J31-M31-P31-I31-K31</f>
        <v>-39360</v>
      </c>
    </row>
    <row r="36" s="4" customFormat="1" ht="50.1" customHeight="1" spans="1:17">
      <c r="A36" s="9" t="s">
        <v>52</v>
      </c>
      <c r="B36" s="9"/>
      <c r="C36" s="45"/>
      <c r="D36" s="45"/>
      <c r="E36" s="45"/>
      <c r="F36" s="45"/>
      <c r="G36" s="45"/>
      <c r="H36" s="45"/>
      <c r="I36" s="45"/>
      <c r="J36" s="9" t="s">
        <v>53</v>
      </c>
      <c r="K36" s="9"/>
      <c r="L36" s="45"/>
      <c r="M36" s="45"/>
      <c r="N36" s="45"/>
      <c r="O36" s="45"/>
      <c r="P36" s="45"/>
      <c r="Q36" s="86"/>
    </row>
    <row r="37" s="4" customFormat="1" ht="50.1" customHeight="1" spans="1:17">
      <c r="A37" s="9" t="s">
        <v>54</v>
      </c>
      <c r="B37" s="9"/>
      <c r="C37" s="45"/>
      <c r="D37" s="45"/>
      <c r="E37" s="45"/>
      <c r="F37" s="45"/>
      <c r="G37" s="45"/>
      <c r="H37" s="45"/>
      <c r="I37" s="45"/>
      <c r="J37" s="9" t="s">
        <v>55</v>
      </c>
      <c r="K37" s="9"/>
      <c r="L37" s="45"/>
      <c r="M37" s="45"/>
      <c r="N37" s="45"/>
      <c r="O37" s="45"/>
      <c r="P37" s="45"/>
      <c r="Q37" s="86"/>
    </row>
    <row r="38" s="4" customFormat="1" spans="1:17">
      <c r="A38" s="1"/>
      <c r="B38" s="5"/>
      <c r="C38" s="1"/>
      <c r="D38" s="1"/>
      <c r="E38" s="6"/>
      <c r="F38" s="5"/>
      <c r="G38" s="6"/>
      <c r="H38" s="1"/>
      <c r="I38" s="6"/>
      <c r="J38" s="1"/>
      <c r="K38" s="6"/>
      <c r="L38" s="1"/>
      <c r="M38" s="7"/>
      <c r="N38" s="7"/>
      <c r="O38" s="1"/>
      <c r="P38" s="6"/>
      <c r="Q38" s="86"/>
    </row>
    <row r="39" s="4" customFormat="1" spans="1:17">
      <c r="A39" s="1"/>
      <c r="B39" s="5"/>
      <c r="C39" s="1"/>
      <c r="D39" s="1"/>
      <c r="E39" s="6"/>
      <c r="F39" s="5"/>
      <c r="G39" s="6"/>
      <c r="H39" s="1"/>
      <c r="I39" s="6"/>
      <c r="J39" s="1"/>
      <c r="K39" s="6"/>
      <c r="L39" s="1"/>
      <c r="M39" s="7"/>
      <c r="N39" s="7"/>
      <c r="O39" s="1"/>
      <c r="P39" s="6"/>
      <c r="Q39" s="86"/>
    </row>
    <row r="40" s="4" customFormat="1" spans="1:17">
      <c r="A40" s="1"/>
      <c r="B40" s="5"/>
      <c r="C40" s="1"/>
      <c r="D40" s="1"/>
      <c r="E40" s="6"/>
      <c r="F40" s="5"/>
      <c r="G40" s="6"/>
      <c r="H40" s="1"/>
      <c r="I40" s="6"/>
      <c r="J40" s="1"/>
      <c r="K40" s="6"/>
      <c r="L40" s="1"/>
      <c r="M40" s="7"/>
      <c r="N40" s="7"/>
      <c r="O40" s="1"/>
      <c r="P40" s="6"/>
      <c r="Q40" s="86"/>
    </row>
    <row r="41" s="4" customFormat="1" spans="1:17">
      <c r="A41" s="1"/>
      <c r="B41" s="5"/>
      <c r="C41" s="1"/>
      <c r="D41" s="1"/>
      <c r="E41" s="6"/>
      <c r="F41" s="5"/>
      <c r="G41" s="6"/>
      <c r="H41" s="1"/>
      <c r="I41" s="6"/>
      <c r="J41" s="1"/>
      <c r="K41" s="6"/>
      <c r="L41" s="1"/>
      <c r="M41" s="7"/>
      <c r="N41" s="7"/>
      <c r="O41" s="1"/>
      <c r="P41" s="6"/>
      <c r="Q41" s="86"/>
    </row>
    <row r="42" s="4" customFormat="1" spans="1:17">
      <c r="A42" s="1"/>
      <c r="B42" s="5"/>
      <c r="C42" s="1"/>
      <c r="D42" s="1"/>
      <c r="E42" s="6"/>
      <c r="F42" s="5"/>
      <c r="G42" s="6"/>
      <c r="H42" s="1"/>
      <c r="I42" s="6"/>
      <c r="J42" s="1"/>
      <c r="K42" s="6"/>
      <c r="L42" s="1"/>
      <c r="M42" s="7"/>
      <c r="N42" s="7"/>
      <c r="O42" s="1"/>
      <c r="P42" s="6"/>
      <c r="Q42" s="86"/>
    </row>
    <row r="43" s="4" customFormat="1" ht="13.5" spans="1:17">
      <c r="A43" s="1"/>
      <c r="B43"/>
      <c r="C43" s="1"/>
      <c r="D43" s="1"/>
      <c r="E43" s="6"/>
      <c r="F43" s="5"/>
      <c r="G43" s="6"/>
      <c r="H43" s="1"/>
      <c r="I43" s="6"/>
      <c r="J43" s="1"/>
      <c r="K43" s="6"/>
      <c r="L43" s="1"/>
      <c r="M43" s="7"/>
      <c r="N43" s="7"/>
      <c r="O43" s="1"/>
      <c r="P43" s="6"/>
      <c r="Q43" s="86"/>
    </row>
    <row r="44" s="4" customFormat="1" spans="1:17">
      <c r="A44" s="1"/>
      <c r="B44" s="5"/>
      <c r="C44" s="1"/>
      <c r="D44" s="1"/>
      <c r="E44" s="6"/>
      <c r="F44" s="5"/>
      <c r="G44" s="6"/>
      <c r="H44" s="1"/>
      <c r="I44" s="6"/>
      <c r="J44" s="1"/>
      <c r="K44" s="6"/>
      <c r="L44" s="1"/>
      <c r="M44" s="7"/>
      <c r="N44" s="7"/>
      <c r="O44" s="1"/>
      <c r="P44" s="6"/>
      <c r="Q44" s="86"/>
    </row>
    <row r="45" s="4" customFormat="1" spans="1:17">
      <c r="A45" s="1"/>
      <c r="B45" s="5"/>
      <c r="C45" s="1"/>
      <c r="D45" s="1"/>
      <c r="E45" s="6"/>
      <c r="F45" s="5"/>
      <c r="G45" s="6"/>
      <c r="H45" s="1"/>
      <c r="I45" s="6"/>
      <c r="J45" s="1"/>
      <c r="K45" s="6"/>
      <c r="L45" s="1"/>
      <c r="M45" s="7"/>
      <c r="N45" s="7"/>
      <c r="O45" s="1"/>
      <c r="P45" s="6"/>
      <c r="Q45" s="86"/>
    </row>
    <row r="46" s="4" customFormat="1" spans="1:17">
      <c r="A46" s="1"/>
      <c r="B46" s="5"/>
      <c r="C46" s="1"/>
      <c r="D46" s="1"/>
      <c r="E46" s="6"/>
      <c r="F46" s="5"/>
      <c r="G46" s="6"/>
      <c r="H46" s="1"/>
      <c r="I46" s="6"/>
      <c r="J46" s="1"/>
      <c r="K46" s="6"/>
      <c r="L46" s="1"/>
      <c r="M46" s="7"/>
      <c r="N46" s="7"/>
      <c r="O46" s="1"/>
      <c r="P46" s="6"/>
      <c r="Q46" s="86"/>
    </row>
    <row r="47" s="4" customFormat="1" spans="1:17">
      <c r="A47" s="1"/>
      <c r="B47" s="5"/>
      <c r="C47" s="1"/>
      <c r="D47" s="1"/>
      <c r="E47" s="6"/>
      <c r="F47" s="5"/>
      <c r="G47" s="6"/>
      <c r="H47" s="1"/>
      <c r="I47" s="6"/>
      <c r="J47" s="1"/>
      <c r="K47" s="6"/>
      <c r="L47" s="1"/>
      <c r="M47" s="7"/>
      <c r="N47" s="7"/>
      <c r="O47" s="1"/>
      <c r="P47" s="6"/>
      <c r="Q47" s="86"/>
    </row>
  </sheetData>
  <mergeCells count="48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I8:K8"/>
    <mergeCell ref="I10:K10"/>
    <mergeCell ref="I12:K12"/>
    <mergeCell ref="I16:K16"/>
    <mergeCell ref="A31:B31"/>
    <mergeCell ref="C32:E32"/>
    <mergeCell ref="F32:I32"/>
    <mergeCell ref="M32:P32"/>
    <mergeCell ref="C33:E33"/>
    <mergeCell ref="F33:I33"/>
    <mergeCell ref="M33:P33"/>
    <mergeCell ref="A34:B34"/>
    <mergeCell ref="C34:I34"/>
    <mergeCell ref="J34:K34"/>
    <mergeCell ref="L34:P34"/>
    <mergeCell ref="A35:B35"/>
    <mergeCell ref="C35:I35"/>
    <mergeCell ref="J35:K35"/>
    <mergeCell ref="L35:P35"/>
    <mergeCell ref="A36:B36"/>
    <mergeCell ref="C36:I36"/>
    <mergeCell ref="J36:K36"/>
    <mergeCell ref="L36:P36"/>
    <mergeCell ref="A37:B37"/>
    <mergeCell ref="C37:I37"/>
    <mergeCell ref="J37:K37"/>
    <mergeCell ref="L37:P37"/>
    <mergeCell ref="A5:A6"/>
    <mergeCell ref="I3:I4"/>
    <mergeCell ref="A32:B33"/>
    <mergeCell ref="J32:K3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5-1</vt:lpstr>
      <vt:lpstr>6-1</vt:lpstr>
      <vt:lpstr>6-2</vt:lpstr>
      <vt:lpstr>6-3</vt:lpstr>
      <vt:lpstr>6-4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朱大金</cp:lastModifiedBy>
  <dcterms:created xsi:type="dcterms:W3CDTF">2018-04-24T06:46:00Z</dcterms:created>
  <cp:lastPrinted>2018-05-07T07:34:00Z</cp:lastPrinted>
  <dcterms:modified xsi:type="dcterms:W3CDTF">2022-12-29T05:06:29Z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43D61188532A4260920ABDC850698099</vt:lpwstr>
  </property>
</Properties>
</file>