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Sheet1!$A$13:$P$48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  <author>cw05</author>
    <author>qyr</author>
  </authors>
  <commentList>
    <comment ref="J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吴总说后期的水利基金异地未交按含税金额*0.0006</t>
        </r>
      </text>
    </comment>
    <comment ref="A69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70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G73" authorId="2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异地已预缴177.64</t>
        </r>
      </text>
    </comment>
    <comment ref="I73" authorId="2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异地已预缴5.5</t>
        </r>
      </text>
    </comment>
    <comment ref="G74" authorId="2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异地未交</t>
        </r>
      </text>
    </comment>
    <comment ref="I74" authorId="2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</commentList>
</comments>
</file>

<file path=xl/sharedStrings.xml><?xml version="1.0" encoding="utf-8"?>
<sst xmlns="http://schemas.openxmlformats.org/spreadsheetml/2006/main" count="207" uniqueCount="111">
  <si>
    <t>C9830长安镇桑亭路（胡长公路）改建工程信号灯电子警察杆-监控杆、信号杆</t>
  </si>
  <si>
    <t>中标日期</t>
  </si>
  <si>
    <t>2018.6.8</t>
  </si>
  <si>
    <t>中标价</t>
  </si>
  <si>
    <t>负责人</t>
  </si>
  <si>
    <t>周恒泉</t>
  </si>
  <si>
    <t>建设单位</t>
  </si>
  <si>
    <t>海宁市交通投资集团有限公司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</si>
  <si>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</si>
  <si>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</si>
  <si>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</si>
  <si>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</si>
  <si>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</si>
  <si>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</si>
  <si>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</si>
  <si>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</si>
  <si>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</si>
  <si>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</si>
  <si>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</si>
  <si>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</si>
  <si>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</si>
  <si>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</si>
  <si>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</si>
  <si>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</si>
  <si>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</si>
  <si>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</si>
  <si>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</si>
  <si>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</si>
  <si>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</si>
  <si>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</si>
  <si>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</si>
  <si>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</si>
  <si>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周转金</t>
  </si>
  <si>
    <t>销货单位</t>
  </si>
  <si>
    <t>货物</t>
  </si>
  <si>
    <t>合同</t>
  </si>
  <si>
    <t>发货单</t>
  </si>
  <si>
    <t>备注</t>
  </si>
  <si>
    <t>2018-7-</t>
  </si>
  <si>
    <t>徽行</t>
  </si>
  <si>
    <t>中行</t>
  </si>
  <si>
    <t>安永财产保险股份有限公司嘉兴中心支公司</t>
  </si>
  <si>
    <t>浙江浙大中控信息技术有限公司</t>
  </si>
  <si>
    <t>2018-9-</t>
  </si>
  <si>
    <t>浙江五丰电缆有限公司</t>
  </si>
  <si>
    <t>嘉兴磊磊信息技术有限公司</t>
  </si>
  <si>
    <t>专票</t>
  </si>
  <si>
    <t>信号灯等</t>
  </si>
  <si>
    <t>有</t>
  </si>
  <si>
    <t>电缆</t>
  </si>
  <si>
    <t>信号机</t>
  </si>
  <si>
    <t>普票</t>
  </si>
  <si>
    <t>海宁市斜桥镇玉良交通器材经营部</t>
  </si>
  <si>
    <t>手套、警示柱等</t>
  </si>
  <si>
    <t>收（徽行）</t>
  </si>
  <si>
    <t>江苏浦莱特实业有限公司（周恒泉周转金）</t>
  </si>
  <si>
    <t>信号灯电子警察杆件</t>
  </si>
  <si>
    <t>浙江江宁钢铁有限公司（周恒泉周转金）</t>
  </si>
  <si>
    <t>焊管、镀锌管</t>
  </si>
  <si>
    <t>2次转账手续费未扣</t>
  </si>
  <si>
    <t>江苏浦莱特实业有限公司</t>
  </si>
  <si>
    <t>信号杆</t>
  </si>
  <si>
    <t>浙江江宁钢铁有限公司</t>
  </si>
  <si>
    <t>专</t>
  </si>
  <si>
    <t>嘉兴郁杰建材有限公司</t>
  </si>
  <si>
    <t>水泥85.09吨，单价276.12</t>
  </si>
  <si>
    <t>专代</t>
  </si>
  <si>
    <t>海宁市海州街道吉才建材经营部</t>
  </si>
  <si>
    <t>砂石料278.77吨，单价114.87</t>
  </si>
  <si>
    <t>桐乡市丰华物资经营部</t>
  </si>
  <si>
    <t>PE线管5300米</t>
  </si>
  <si>
    <t>江苏众金线缆科技有限公司</t>
  </si>
  <si>
    <t>电源线131050米</t>
  </si>
  <si>
    <t>海宁市硖石嘉联建材经营部</t>
  </si>
  <si>
    <t>窖井盖</t>
  </si>
  <si>
    <t>电子普</t>
  </si>
  <si>
    <t>海宁市斜桥镇超宏交通设施安装队</t>
  </si>
  <si>
    <t>工程款</t>
  </si>
  <si>
    <t>海宁市斜桥镇宇达交通设施经营部</t>
  </si>
  <si>
    <t>挖掘机租赁</t>
  </si>
  <si>
    <t>PE线管</t>
  </si>
  <si>
    <t>浙江郁杰建材有限公司</t>
  </si>
  <si>
    <t>水泥</t>
  </si>
  <si>
    <t>砂石料</t>
  </si>
  <si>
    <t>退垫付材料款</t>
  </si>
  <si>
    <t>电源线</t>
  </si>
  <si>
    <t>扣</t>
  </si>
  <si>
    <t>水利基金</t>
  </si>
  <si>
    <t>1次</t>
  </si>
  <si>
    <t>转账手续费（1-6次周转金）</t>
  </si>
  <si>
    <t>决算价企税2%</t>
  </si>
  <si>
    <t>1、2次转账手续费</t>
  </si>
  <si>
    <t>外经证</t>
  </si>
  <si>
    <t>决算价2%管理费</t>
  </si>
  <si>
    <t>应提供成本</t>
  </si>
  <si>
    <t>可支付金额</t>
  </si>
  <si>
    <t>尚需提供成本</t>
  </si>
  <si>
    <t>公司代缴税金：</t>
  </si>
  <si>
    <t>税种</t>
  </si>
  <si>
    <t>税额</t>
  </si>
  <si>
    <t>2020年7月开票税金</t>
  </si>
  <si>
    <t>2021年1月开票税金</t>
  </si>
  <si>
    <t>企业所得税</t>
  </si>
  <si>
    <t>增值税</t>
  </si>
  <si>
    <t>差额</t>
  </si>
  <si>
    <t>印花税</t>
  </si>
  <si>
    <t>城市维护建设税</t>
  </si>
  <si>
    <t>教育费附加</t>
  </si>
  <si>
    <t>地方教育费附加</t>
  </si>
  <si>
    <t>小计</t>
  </si>
  <si>
    <t>企业所得税（决算价）</t>
  </si>
</sst>
</file>

<file path=xl/styles.xml><?xml version="1.0" encoding="utf-8"?>
<styleSheet xmlns="http://schemas.openxmlformats.org/spreadsheetml/2006/main">
  <numFmts count="9">
    <numFmt numFmtId="176" formatCode="yy/m/d;@"/>
    <numFmt numFmtId="44" formatCode="_ &quot;￥&quot;* #,##0.00_ ;_ &quot;￥&quot;* \-#,##0.00_ ;_ &quot;￥&quot;* &quot;-&quot;??_ ;_ @_ "/>
    <numFmt numFmtId="177" formatCode="#,##0_ "/>
    <numFmt numFmtId="42" formatCode="_ &quot;￥&quot;* #,##0_ ;_ &quot;￥&quot;* \-#,##0_ ;_ &quot;￥&quot;* &quot;-&quot;_ ;_ @_ "/>
    <numFmt numFmtId="178" formatCode="0.00_ "/>
    <numFmt numFmtId="41" formatCode="_ * #,##0_ ;_ * \-#,##0_ ;_ * &quot;-&quot;_ ;_ @_ "/>
    <numFmt numFmtId="43" formatCode="_ * #,##0.00_ ;_ * \-#,##0.00_ ;_ * &quot;-&quot;??_ ;_ @_ "/>
    <numFmt numFmtId="179" formatCode="#,##0.00_ "/>
    <numFmt numFmtId="180" formatCode="yyyy&quot;年&quot;m&quot;月&quot;;@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18" borderId="13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7" fillId="21" borderId="11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87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9" fontId="2" fillId="0" borderId="2" xfId="0" applyNumberFormat="1" applyFont="1" applyBorder="1" applyAlignment="1">
      <alignment vertical="center"/>
    </xf>
    <xf numFmtId="179" fontId="4" fillId="0" borderId="0" xfId="0" applyNumberFormat="1" applyFont="1"/>
    <xf numFmtId="179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8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 wrapText="1"/>
    </xf>
    <xf numFmtId="178" fontId="1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9" fontId="2" fillId="0" borderId="2" xfId="0" applyNumberFormat="1" applyFont="1" applyFill="1" applyBorder="1" applyAlignment="1">
      <alignment vertical="center"/>
    </xf>
    <xf numFmtId="179" fontId="1" fillId="2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vertical="center"/>
    </xf>
    <xf numFmtId="179" fontId="6" fillId="3" borderId="2" xfId="0" applyNumberFormat="1" applyFont="1" applyFill="1" applyBorder="1" applyAlignment="1">
      <alignment vertical="center"/>
    </xf>
    <xf numFmtId="179" fontId="6" fillId="0" borderId="2" xfId="0" applyNumberFormat="1" applyFont="1" applyBorder="1" applyAlignment="1">
      <alignment vertical="center"/>
    </xf>
    <xf numFmtId="179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8" fontId="6" fillId="5" borderId="2" xfId="0" applyNumberFormat="1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vertical="center"/>
    </xf>
    <xf numFmtId="9" fontId="1" fillId="6" borderId="2" xfId="11" applyNumberFormat="1" applyFont="1" applyFill="1" applyBorder="1" applyAlignment="1">
      <alignment horizontal="center" vertical="center"/>
    </xf>
    <xf numFmtId="179" fontId="2" fillId="5" borderId="2" xfId="0" applyNumberFormat="1" applyFont="1" applyFill="1" applyBorder="1" applyAlignment="1">
      <alignment horizontal="right" vertical="center"/>
    </xf>
    <xf numFmtId="177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179" fontId="1" fillId="5" borderId="2" xfId="0" applyNumberFormat="1" applyFont="1" applyFill="1" applyBorder="1" applyAlignment="1">
      <alignment horizontal="right" vertical="center"/>
    </xf>
    <xf numFmtId="9" fontId="1" fillId="6" borderId="2" xfId="11" applyFont="1" applyFill="1" applyBorder="1" applyAlignment="1">
      <alignment horizontal="center" vertical="center"/>
    </xf>
    <xf numFmtId="179" fontId="1" fillId="5" borderId="2" xfId="0" applyNumberFormat="1" applyFont="1" applyFill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179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9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8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8" fontId="3" fillId="0" borderId="0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/>
    </xf>
    <xf numFmtId="179" fontId="2" fillId="0" borderId="5" xfId="0" applyNumberFormat="1" applyFont="1" applyBorder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179" fontId="6" fillId="0" borderId="5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horizontal="left" vertical="center"/>
    </xf>
    <xf numFmtId="179" fontId="1" fillId="0" borderId="2" xfId="0" applyNumberFormat="1" applyFont="1" applyBorder="1" applyAlignment="1">
      <alignment horizontal="right" vertical="center"/>
    </xf>
    <xf numFmtId="179" fontId="6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78" fontId="2" fillId="4" borderId="2" xfId="0" applyNumberFormat="1" applyFont="1" applyFill="1" applyBorder="1" applyAlignment="1">
      <alignment vertical="center"/>
    </xf>
    <xf numFmtId="179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8" fontId="6" fillId="4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8" fontId="6" fillId="0" borderId="2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6"/>
  <sheetViews>
    <sheetView tabSelected="1" topLeftCell="A32" workbookViewId="0">
      <selection activeCell="L67" sqref="L67:L68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13.75" style="3" customWidth="1"/>
    <col min="11" max="11" width="6.625" style="5" customWidth="1"/>
    <col min="12" max="12" width="34" style="6" customWidth="1"/>
    <col min="13" max="13" width="23.5" style="6" customWidth="1"/>
    <col min="14" max="14" width="8.25" style="7" customWidth="1"/>
    <col min="15" max="15" width="5.625" style="6" customWidth="1"/>
    <col min="16" max="16384" width="9" style="6"/>
  </cols>
  <sheetData>
    <row r="1" ht="21.95" customHeight="1" spans="1:13">
      <c r="A1" s="8" t="s">
        <v>0</v>
      </c>
      <c r="B1" s="8"/>
      <c r="C1" s="8"/>
      <c r="D1" s="8"/>
      <c r="E1" s="8"/>
      <c r="F1" s="9"/>
      <c r="G1" s="9"/>
      <c r="H1" s="8"/>
      <c r="I1" s="9"/>
      <c r="J1" s="9"/>
      <c r="K1" s="8"/>
      <c r="L1" s="19"/>
      <c r="M1" s="19"/>
    </row>
    <row r="2" ht="18" customHeight="1" spans="1:13">
      <c r="A2" s="10" t="s">
        <v>1</v>
      </c>
      <c r="B2" s="11" t="s">
        <v>2</v>
      </c>
      <c r="C2" s="12" t="s">
        <v>3</v>
      </c>
      <c r="D2" s="13">
        <v>706888</v>
      </c>
      <c r="E2" s="14" t="s">
        <v>4</v>
      </c>
      <c r="F2" s="15" t="s">
        <v>5</v>
      </c>
      <c r="G2" s="16" t="s">
        <v>6</v>
      </c>
      <c r="H2" s="17" t="s">
        <v>7</v>
      </c>
      <c r="I2" s="52"/>
      <c r="J2" s="52"/>
      <c r="K2" s="53"/>
      <c r="L2" s="19"/>
      <c r="M2" s="19"/>
    </row>
    <row r="3" ht="18" customHeight="1" spans="1:13">
      <c r="A3" s="10" t="s">
        <v>8</v>
      </c>
      <c r="B3" s="18"/>
      <c r="C3" s="12" t="s">
        <v>9</v>
      </c>
      <c r="D3" s="12">
        <v>610445</v>
      </c>
      <c r="H3" s="19"/>
      <c r="I3" s="54"/>
      <c r="J3" s="54"/>
      <c r="K3" s="19"/>
      <c r="L3" s="19"/>
      <c r="M3" s="19"/>
    </row>
    <row r="4" ht="18" customHeight="1" spans="1:13">
      <c r="A4" s="2" t="s">
        <v>10</v>
      </c>
      <c r="H4" s="19"/>
      <c r="I4" s="54"/>
      <c r="J4" s="54"/>
      <c r="K4" s="19"/>
      <c r="L4" s="19"/>
      <c r="M4" s="19"/>
    </row>
    <row r="5" ht="18" customHeight="1" spans="1:11">
      <c r="A5" s="20" t="s">
        <v>11</v>
      </c>
      <c r="B5" s="21" t="s">
        <v>12</v>
      </c>
      <c r="C5" s="20" t="s">
        <v>13</v>
      </c>
      <c r="D5" s="20"/>
      <c r="E5" s="20" t="s">
        <v>14</v>
      </c>
      <c r="F5" s="21"/>
      <c r="G5" s="21" t="s">
        <v>15</v>
      </c>
      <c r="H5" s="22" t="s">
        <v>16</v>
      </c>
      <c r="I5" s="21"/>
      <c r="J5" s="21"/>
      <c r="K5" s="22"/>
    </row>
    <row r="6" ht="18" customHeight="1" spans="1:11">
      <c r="A6" s="20"/>
      <c r="B6" s="21"/>
      <c r="C6" s="20" t="s">
        <v>17</v>
      </c>
      <c r="D6" s="20" t="s">
        <v>18</v>
      </c>
      <c r="E6" s="20" t="s">
        <v>17</v>
      </c>
      <c r="F6" s="21" t="s">
        <v>18</v>
      </c>
      <c r="G6" s="21"/>
      <c r="H6" s="22" t="s">
        <v>19</v>
      </c>
      <c r="I6" s="21" t="s">
        <v>20</v>
      </c>
      <c r="J6" s="55" t="s">
        <v>21</v>
      </c>
      <c r="K6" s="56"/>
    </row>
    <row r="7" ht="18" customHeight="1" spans="1:11">
      <c r="A7" s="23">
        <v>44028</v>
      </c>
      <c r="B7" s="12">
        <f>G7/(1+C7+E7)</f>
        <v>543239.449541284</v>
      </c>
      <c r="C7" s="24">
        <v>0.02</v>
      </c>
      <c r="D7" s="25">
        <f>G7/(1+E7+C7)*C7</f>
        <v>10864.7889908257</v>
      </c>
      <c r="E7" s="24">
        <v>0.07</v>
      </c>
      <c r="F7" s="12">
        <f>G7/(1+C7+E7)*E7</f>
        <v>38026.7614678899</v>
      </c>
      <c r="G7" s="26">
        <v>592131</v>
      </c>
      <c r="H7" s="23">
        <v>44054</v>
      </c>
      <c r="I7" s="12">
        <v>591272</v>
      </c>
      <c r="J7" s="57" t="s">
        <v>22</v>
      </c>
      <c r="K7" s="58"/>
    </row>
    <row r="8" ht="18" customHeight="1" spans="1:11">
      <c r="A8" s="23">
        <v>44222</v>
      </c>
      <c r="B8" s="12">
        <f>G8/(1+C8+E8)</f>
        <v>16801.8348623853</v>
      </c>
      <c r="C8" s="24">
        <v>0.02</v>
      </c>
      <c r="D8" s="25">
        <f>G8/(1+E8+C8)*C8</f>
        <v>336.036697247706</v>
      </c>
      <c r="E8" s="27">
        <v>0.07</v>
      </c>
      <c r="F8" s="12">
        <f>G8/(1+C8+E8)*E8</f>
        <v>1176.12844036697</v>
      </c>
      <c r="G8" s="26">
        <v>18314</v>
      </c>
      <c r="H8" s="23">
        <v>44232</v>
      </c>
      <c r="I8" s="12">
        <v>18314</v>
      </c>
      <c r="J8" s="57" t="s">
        <v>22</v>
      </c>
      <c r="K8" s="58"/>
    </row>
    <row r="9" ht="18" customHeight="1" spans="1:11">
      <c r="A9" s="23"/>
      <c r="B9" s="12">
        <f>G9/(1+C9+E9)</f>
        <v>0</v>
      </c>
      <c r="C9" s="24">
        <v>0.02</v>
      </c>
      <c r="D9" s="25">
        <f>G9/(1+E9+C9)*C9</f>
        <v>0</v>
      </c>
      <c r="E9" s="24">
        <v>0.08</v>
      </c>
      <c r="F9" s="12">
        <f>G9/(1+C9+E9)*E9</f>
        <v>0</v>
      </c>
      <c r="G9" s="26"/>
      <c r="H9" s="23"/>
      <c r="I9" s="12"/>
      <c r="J9" s="57"/>
      <c r="K9" s="58"/>
    </row>
    <row r="10" ht="18" customHeight="1" spans="1:11">
      <c r="A10" s="23"/>
      <c r="B10" s="12">
        <f>G10/(1+C10+E10)</f>
        <v>0</v>
      </c>
      <c r="C10" s="24">
        <v>0.02</v>
      </c>
      <c r="D10" s="25">
        <f>G10/(1+E10+C10)*C10</f>
        <v>0</v>
      </c>
      <c r="E10" s="24">
        <v>0.08</v>
      </c>
      <c r="F10" s="12">
        <f>G10/(1+C10+E10)*E10</f>
        <v>0</v>
      </c>
      <c r="G10" s="26"/>
      <c r="H10" s="23"/>
      <c r="I10" s="12"/>
      <c r="J10" s="57"/>
      <c r="K10" s="58"/>
    </row>
    <row r="11" ht="18" customHeight="1" spans="1:11">
      <c r="A11" s="28" t="s">
        <v>23</v>
      </c>
      <c r="B11" s="29">
        <f>SUM(B7:B10)</f>
        <v>560041.284403669</v>
      </c>
      <c r="C11" s="30"/>
      <c r="D11" s="30">
        <f t="shared" ref="D11:G11" si="0">SUM(D7:D10)</f>
        <v>11200.8256880734</v>
      </c>
      <c r="E11" s="30"/>
      <c r="F11" s="31">
        <f t="shared" si="0"/>
        <v>39202.8899082569</v>
      </c>
      <c r="G11" s="30">
        <f t="shared" si="0"/>
        <v>610445</v>
      </c>
      <c r="H11" s="32"/>
      <c r="I11" s="30">
        <f>SUM(I7:I10)</f>
        <v>609586</v>
      </c>
      <c r="J11" s="59"/>
      <c r="K11" s="60"/>
    </row>
    <row r="12" ht="18" customHeight="1" spans="1:13">
      <c r="A12" s="2" t="s">
        <v>24</v>
      </c>
      <c r="G12" s="3">
        <f>D3-G11</f>
        <v>0</v>
      </c>
      <c r="K12" s="4"/>
      <c r="L12" s="4"/>
      <c r="M12" s="5"/>
    </row>
    <row r="13" ht="18" customHeight="1" spans="1:16">
      <c r="A13" s="33" t="s">
        <v>25</v>
      </c>
      <c r="B13" s="21" t="s">
        <v>26</v>
      </c>
      <c r="C13" s="20" t="s">
        <v>27</v>
      </c>
      <c r="D13" s="20" t="s">
        <v>28</v>
      </c>
      <c r="E13" s="20" t="s">
        <v>17</v>
      </c>
      <c r="F13" s="21" t="s">
        <v>29</v>
      </c>
      <c r="G13" s="34" t="s">
        <v>15</v>
      </c>
      <c r="H13" s="20" t="s">
        <v>30</v>
      </c>
      <c r="I13" s="21" t="s">
        <v>31</v>
      </c>
      <c r="J13" s="21" t="s">
        <v>32</v>
      </c>
      <c r="K13" s="20" t="s">
        <v>21</v>
      </c>
      <c r="L13" s="61" t="s">
        <v>33</v>
      </c>
      <c r="M13" s="22" t="s">
        <v>34</v>
      </c>
      <c r="N13" s="62" t="s">
        <v>35</v>
      </c>
      <c r="O13" s="22" t="s">
        <v>36</v>
      </c>
      <c r="P13" s="22" t="s">
        <v>37</v>
      </c>
    </row>
    <row r="14" customFormat="1" ht="18" customHeight="1" spans="1:16">
      <c r="A14" s="23"/>
      <c r="B14" s="16"/>
      <c r="C14" s="14"/>
      <c r="D14" s="14"/>
      <c r="E14" s="14"/>
      <c r="F14" s="16"/>
      <c r="G14" s="35"/>
      <c r="H14" s="14" t="s">
        <v>38</v>
      </c>
      <c r="I14" s="14"/>
      <c r="J14" s="14">
        <v>4281</v>
      </c>
      <c r="K14" s="14" t="s">
        <v>39</v>
      </c>
      <c r="L14" s="63" t="s">
        <v>5</v>
      </c>
      <c r="M14" s="64"/>
      <c r="N14" s="62"/>
      <c r="O14" s="22"/>
      <c r="P14" s="22"/>
    </row>
    <row r="15" customFormat="1" ht="18" customHeight="1" spans="1:16">
      <c r="A15" s="23"/>
      <c r="B15" s="16"/>
      <c r="C15" s="14"/>
      <c r="D15" s="14"/>
      <c r="E15" s="14"/>
      <c r="F15" s="16"/>
      <c r="G15" s="35"/>
      <c r="H15" s="14" t="s">
        <v>38</v>
      </c>
      <c r="I15" s="14">
        <v>4281</v>
      </c>
      <c r="J15" s="14"/>
      <c r="K15" s="14" t="s">
        <v>40</v>
      </c>
      <c r="L15" s="63" t="s">
        <v>41</v>
      </c>
      <c r="M15" s="64"/>
      <c r="N15" s="62"/>
      <c r="O15" s="22"/>
      <c r="P15" s="22"/>
    </row>
    <row r="16" customFormat="1" ht="18" customHeight="1" spans="1:16">
      <c r="A16" s="23"/>
      <c r="B16" s="16"/>
      <c r="C16" s="14"/>
      <c r="D16" s="14"/>
      <c r="E16" s="14"/>
      <c r="F16" s="16"/>
      <c r="G16" s="35"/>
      <c r="H16" s="14" t="s">
        <v>38</v>
      </c>
      <c r="I16" s="14"/>
      <c r="J16" s="14">
        <v>70000</v>
      </c>
      <c r="K16" s="14" t="s">
        <v>39</v>
      </c>
      <c r="L16" s="63" t="s">
        <v>5</v>
      </c>
      <c r="M16" s="64"/>
      <c r="N16" s="62"/>
      <c r="O16" s="22"/>
      <c r="P16" s="22"/>
    </row>
    <row r="17" customFormat="1" ht="18" customHeight="1" spans="1:16">
      <c r="A17" s="23"/>
      <c r="B17" s="16"/>
      <c r="C17" s="14"/>
      <c r="D17" s="14"/>
      <c r="E17" s="14"/>
      <c r="F17" s="16"/>
      <c r="G17" s="35"/>
      <c r="H17" s="14" t="s">
        <v>38</v>
      </c>
      <c r="I17" s="14">
        <v>70000</v>
      </c>
      <c r="J17" s="14"/>
      <c r="K17" s="14" t="s">
        <v>40</v>
      </c>
      <c r="L17" s="63" t="s">
        <v>42</v>
      </c>
      <c r="M17" s="64"/>
      <c r="N17" s="62"/>
      <c r="O17" s="22"/>
      <c r="P17" s="22"/>
    </row>
    <row r="18" customFormat="1" ht="18" customHeight="1" spans="1:16">
      <c r="A18" s="23"/>
      <c r="B18" s="16"/>
      <c r="C18" s="14"/>
      <c r="D18" s="14"/>
      <c r="E18" s="14"/>
      <c r="F18" s="16"/>
      <c r="G18" s="35"/>
      <c r="H18" s="14" t="s">
        <v>43</v>
      </c>
      <c r="I18" s="14"/>
      <c r="J18" s="14">
        <v>31944</v>
      </c>
      <c r="K18" s="14" t="s">
        <v>39</v>
      </c>
      <c r="L18" s="63" t="s">
        <v>5</v>
      </c>
      <c r="M18" s="64"/>
      <c r="N18" s="62"/>
      <c r="O18" s="22"/>
      <c r="P18" s="22"/>
    </row>
    <row r="19" customFormat="1" ht="18" customHeight="1" spans="1:16">
      <c r="A19" s="23"/>
      <c r="B19" s="16"/>
      <c r="C19" s="14"/>
      <c r="D19" s="14"/>
      <c r="E19" s="14"/>
      <c r="F19" s="16"/>
      <c r="G19" s="35"/>
      <c r="H19" s="14" t="s">
        <v>43</v>
      </c>
      <c r="I19" s="14">
        <v>31944</v>
      </c>
      <c r="J19" s="14"/>
      <c r="K19" s="14" t="s">
        <v>40</v>
      </c>
      <c r="L19" s="63" t="s">
        <v>44</v>
      </c>
      <c r="M19" s="64"/>
      <c r="N19" s="62"/>
      <c r="O19" s="22"/>
      <c r="P19" s="22"/>
    </row>
    <row r="20" customFormat="1" ht="18" customHeight="1" spans="1:16">
      <c r="A20" s="23"/>
      <c r="B20" s="16"/>
      <c r="C20" s="14"/>
      <c r="D20" s="14"/>
      <c r="E20" s="14"/>
      <c r="F20" s="16"/>
      <c r="G20" s="35"/>
      <c r="H20" s="14" t="s">
        <v>43</v>
      </c>
      <c r="I20" s="14"/>
      <c r="J20" s="14">
        <v>72500</v>
      </c>
      <c r="K20" s="14" t="s">
        <v>39</v>
      </c>
      <c r="L20" s="63" t="s">
        <v>5</v>
      </c>
      <c r="M20" s="64"/>
      <c r="N20" s="62"/>
      <c r="O20" s="22"/>
      <c r="P20" s="22"/>
    </row>
    <row r="21" customFormat="1" ht="18" customHeight="1" spans="1:16">
      <c r="A21" s="23"/>
      <c r="B21" s="16"/>
      <c r="C21" s="14"/>
      <c r="D21" s="14"/>
      <c r="E21" s="14"/>
      <c r="F21" s="16"/>
      <c r="G21" s="35"/>
      <c r="H21" s="14" t="s">
        <v>43</v>
      </c>
      <c r="I21" s="14">
        <v>72500</v>
      </c>
      <c r="J21" s="14"/>
      <c r="K21" s="14" t="s">
        <v>40</v>
      </c>
      <c r="L21" s="63" t="s">
        <v>45</v>
      </c>
      <c r="M21" s="64"/>
      <c r="N21" s="62"/>
      <c r="O21" s="22"/>
      <c r="P21" s="22"/>
    </row>
    <row r="22" customFormat="1" ht="18" customHeight="1" spans="1:16">
      <c r="A22" s="36">
        <v>43800</v>
      </c>
      <c r="B22" s="37">
        <f>ROUND(G22/(1+E22),2)</f>
        <v>62500</v>
      </c>
      <c r="C22" s="14"/>
      <c r="D22" s="14" t="s">
        <v>46</v>
      </c>
      <c r="E22" s="38">
        <v>0.16</v>
      </c>
      <c r="F22" s="37">
        <f>ROUND(G22/(1+E22)*E22,2)</f>
        <v>10000</v>
      </c>
      <c r="G22" s="39">
        <v>72500</v>
      </c>
      <c r="H22" s="14"/>
      <c r="I22" s="14"/>
      <c r="J22" s="14"/>
      <c r="K22" s="14"/>
      <c r="L22" s="63" t="s">
        <v>45</v>
      </c>
      <c r="M22" s="65" t="s">
        <v>47</v>
      </c>
      <c r="N22" s="66" t="s">
        <v>48</v>
      </c>
      <c r="O22" s="22"/>
      <c r="P22" s="22"/>
    </row>
    <row r="23" customFormat="1" ht="18" customHeight="1" spans="1:16">
      <c r="A23" s="36">
        <v>43800</v>
      </c>
      <c r="B23" s="37">
        <f t="shared" ref="B23:B30" si="1">ROUND(G23/(1+E23),2)</f>
        <v>27537.93</v>
      </c>
      <c r="C23" s="14"/>
      <c r="D23" s="14" t="s">
        <v>46</v>
      </c>
      <c r="E23" s="38">
        <v>0.16</v>
      </c>
      <c r="F23" s="37">
        <f t="shared" ref="F23:F28" si="2">ROUND(G23/(1+E23)*E23,2)</f>
        <v>4406.07</v>
      </c>
      <c r="G23" s="39">
        <v>31944</v>
      </c>
      <c r="H23" s="14"/>
      <c r="I23" s="14"/>
      <c r="J23" s="14"/>
      <c r="K23" s="14"/>
      <c r="L23" s="63" t="s">
        <v>44</v>
      </c>
      <c r="M23" s="65" t="s">
        <v>49</v>
      </c>
      <c r="N23" s="66"/>
      <c r="O23" s="22"/>
      <c r="P23" s="22"/>
    </row>
    <row r="24" customFormat="1" ht="18" customHeight="1" spans="1:16">
      <c r="A24" s="36">
        <v>43800</v>
      </c>
      <c r="B24" s="37">
        <f t="shared" si="1"/>
        <v>60344.83</v>
      </c>
      <c r="C24" s="14"/>
      <c r="D24" s="14" t="s">
        <v>46</v>
      </c>
      <c r="E24" s="38">
        <v>0.16</v>
      </c>
      <c r="F24" s="37">
        <f t="shared" si="2"/>
        <v>9655.17</v>
      </c>
      <c r="G24" s="39">
        <v>70000</v>
      </c>
      <c r="H24" s="14"/>
      <c r="I24" s="14"/>
      <c r="J24" s="14"/>
      <c r="K24" s="14"/>
      <c r="L24" s="63" t="s">
        <v>42</v>
      </c>
      <c r="M24" s="65" t="s">
        <v>50</v>
      </c>
      <c r="N24" s="62"/>
      <c r="O24" s="22"/>
      <c r="P24" s="22"/>
    </row>
    <row r="25" customFormat="1" ht="18" customHeight="1" spans="1:16">
      <c r="A25" s="36">
        <v>43800</v>
      </c>
      <c r="B25" s="37">
        <f t="shared" si="1"/>
        <v>10400</v>
      </c>
      <c r="C25" s="14"/>
      <c r="D25" s="14" t="s">
        <v>51</v>
      </c>
      <c r="E25" s="38"/>
      <c r="F25" s="37">
        <f t="shared" si="2"/>
        <v>0</v>
      </c>
      <c r="G25" s="39">
        <v>10400</v>
      </c>
      <c r="H25" s="14"/>
      <c r="I25" s="14"/>
      <c r="J25" s="14"/>
      <c r="K25" s="14"/>
      <c r="L25" s="63" t="s">
        <v>52</v>
      </c>
      <c r="M25" s="65" t="s">
        <v>53</v>
      </c>
      <c r="N25" s="62"/>
      <c r="O25" s="22"/>
      <c r="P25" s="22"/>
    </row>
    <row r="26" s="1" customFormat="1" ht="18" customHeight="1" spans="1:16">
      <c r="A26" s="36"/>
      <c r="B26" s="37">
        <f t="shared" si="1"/>
        <v>0</v>
      </c>
      <c r="C26" s="40"/>
      <c r="D26" s="41"/>
      <c r="E26" s="38"/>
      <c r="F26" s="37">
        <f t="shared" si="2"/>
        <v>0</v>
      </c>
      <c r="G26" s="42"/>
      <c r="H26" s="23">
        <v>43937</v>
      </c>
      <c r="I26" s="12"/>
      <c r="J26" s="12">
        <v>85000</v>
      </c>
      <c r="K26" s="64" t="s">
        <v>54</v>
      </c>
      <c r="L26" s="67" t="s">
        <v>5</v>
      </c>
      <c r="M26" s="67"/>
      <c r="N26" s="68"/>
      <c r="O26" s="69"/>
      <c r="P26" s="70"/>
    </row>
    <row r="27" s="1" customFormat="1" ht="18" customHeight="1" spans="1:16">
      <c r="A27" s="36"/>
      <c r="B27" s="37">
        <f t="shared" si="1"/>
        <v>0</v>
      </c>
      <c r="C27" s="40"/>
      <c r="D27" s="41"/>
      <c r="E27" s="38"/>
      <c r="F27" s="37">
        <f t="shared" si="2"/>
        <v>0</v>
      </c>
      <c r="G27" s="42"/>
      <c r="H27" s="23">
        <v>43938</v>
      </c>
      <c r="I27" s="12">
        <v>85000</v>
      </c>
      <c r="J27" s="12"/>
      <c r="K27" s="64" t="s">
        <v>40</v>
      </c>
      <c r="L27" s="67" t="s">
        <v>55</v>
      </c>
      <c r="M27" s="67" t="s">
        <v>56</v>
      </c>
      <c r="N27" s="68"/>
      <c r="O27" s="69"/>
      <c r="P27" s="70"/>
    </row>
    <row r="28" s="1" customFormat="1" ht="18" customHeight="1" spans="1:16">
      <c r="A28" s="36"/>
      <c r="B28" s="37">
        <f t="shared" si="1"/>
        <v>0</v>
      </c>
      <c r="C28" s="40"/>
      <c r="D28" s="41"/>
      <c r="E28" s="38"/>
      <c r="F28" s="37">
        <f t="shared" si="2"/>
        <v>0</v>
      </c>
      <c r="G28" s="42"/>
      <c r="H28" s="23">
        <v>43951</v>
      </c>
      <c r="I28" s="12"/>
      <c r="J28" s="12">
        <v>46390.34</v>
      </c>
      <c r="K28" s="64" t="s">
        <v>54</v>
      </c>
      <c r="L28" s="67" t="s">
        <v>5</v>
      </c>
      <c r="M28" s="67"/>
      <c r="N28" s="68"/>
      <c r="O28" s="69"/>
      <c r="P28" s="70"/>
    </row>
    <row r="29" s="1" customFormat="1" ht="18" customHeight="1" spans="1:17">
      <c r="A29" s="36"/>
      <c r="B29" s="37">
        <f t="shared" si="1"/>
        <v>0</v>
      </c>
      <c r="C29" s="40"/>
      <c r="D29" s="41"/>
      <c r="E29" s="38"/>
      <c r="F29" s="37">
        <f t="shared" ref="F27:F41" si="3">ROUND(G29/(1+E29)*E29,2)</f>
        <v>0</v>
      </c>
      <c r="G29" s="42"/>
      <c r="H29" s="23">
        <v>43951</v>
      </c>
      <c r="I29" s="12">
        <v>46390.34</v>
      </c>
      <c r="J29" s="12"/>
      <c r="K29" s="64" t="s">
        <v>40</v>
      </c>
      <c r="L29" s="67" t="s">
        <v>57</v>
      </c>
      <c r="M29" s="67" t="s">
        <v>58</v>
      </c>
      <c r="N29" s="68"/>
      <c r="O29" s="69"/>
      <c r="P29" s="70"/>
      <c r="Q29" s="1" t="s">
        <v>59</v>
      </c>
    </row>
    <row r="30" s="1" customFormat="1" ht="18" customHeight="1" spans="1:16">
      <c r="A30" s="36">
        <v>43952</v>
      </c>
      <c r="B30" s="37">
        <f t="shared" si="1"/>
        <v>75221.24</v>
      </c>
      <c r="C30" s="40"/>
      <c r="D30" s="41" t="s">
        <v>46</v>
      </c>
      <c r="E30" s="38">
        <v>0.13</v>
      </c>
      <c r="F30" s="37">
        <f t="shared" si="3"/>
        <v>9778.76</v>
      </c>
      <c r="G30" s="42">
        <v>85000</v>
      </c>
      <c r="H30" s="23"/>
      <c r="I30" s="12"/>
      <c r="J30" s="12"/>
      <c r="K30" s="64"/>
      <c r="L30" s="67" t="s">
        <v>60</v>
      </c>
      <c r="M30" s="67" t="s">
        <v>61</v>
      </c>
      <c r="N30" s="68" t="s">
        <v>48</v>
      </c>
      <c r="O30" s="69" t="s">
        <v>48</v>
      </c>
      <c r="P30" s="70"/>
    </row>
    <row r="31" s="1" customFormat="1" ht="18" customHeight="1" spans="1:16">
      <c r="A31" s="36">
        <v>43952</v>
      </c>
      <c r="B31" s="37">
        <f t="shared" ref="B31:B41" si="4">ROUND(G31/(1+E31),2)</f>
        <v>41053.4</v>
      </c>
      <c r="C31" s="40"/>
      <c r="D31" s="41" t="s">
        <v>46</v>
      </c>
      <c r="E31" s="38">
        <v>0.13</v>
      </c>
      <c r="F31" s="37">
        <f t="shared" si="3"/>
        <v>5336.94</v>
      </c>
      <c r="G31" s="42">
        <v>46390.34</v>
      </c>
      <c r="H31" s="23"/>
      <c r="I31" s="12"/>
      <c r="J31" s="12"/>
      <c r="K31" s="71"/>
      <c r="L31" s="67" t="s">
        <v>62</v>
      </c>
      <c r="M31" s="67" t="s">
        <v>58</v>
      </c>
      <c r="N31" s="68" t="s">
        <v>48</v>
      </c>
      <c r="O31" s="69" t="s">
        <v>48</v>
      </c>
      <c r="P31" s="70"/>
    </row>
    <row r="32" s="1" customFormat="1" ht="18" customHeight="1" spans="1:16">
      <c r="A32" s="36">
        <v>44044</v>
      </c>
      <c r="B32" s="37">
        <f t="shared" si="4"/>
        <v>23495.58</v>
      </c>
      <c r="C32" s="40"/>
      <c r="D32" s="41" t="s">
        <v>63</v>
      </c>
      <c r="E32" s="38">
        <v>0.13</v>
      </c>
      <c r="F32" s="37">
        <f t="shared" si="3"/>
        <v>3054.42</v>
      </c>
      <c r="G32" s="42">
        <v>26550</v>
      </c>
      <c r="H32" s="23"/>
      <c r="I32" s="12"/>
      <c r="J32" s="12"/>
      <c r="K32" s="71"/>
      <c r="L32" s="67" t="s">
        <v>64</v>
      </c>
      <c r="M32" s="67" t="s">
        <v>65</v>
      </c>
      <c r="N32" s="68" t="s">
        <v>48</v>
      </c>
      <c r="O32" s="69" t="s">
        <v>48</v>
      </c>
      <c r="P32" s="70"/>
    </row>
    <row r="33" s="1" customFormat="1" ht="18" customHeight="1" spans="1:16">
      <c r="A33" s="36">
        <v>44044</v>
      </c>
      <c r="B33" s="37">
        <f t="shared" si="4"/>
        <v>32022.33</v>
      </c>
      <c r="C33" s="40"/>
      <c r="D33" s="41" t="s">
        <v>66</v>
      </c>
      <c r="E33" s="38">
        <v>0.03</v>
      </c>
      <c r="F33" s="37">
        <f t="shared" si="3"/>
        <v>960.67</v>
      </c>
      <c r="G33" s="42">
        <v>32983</v>
      </c>
      <c r="H33" s="23"/>
      <c r="I33" s="12"/>
      <c r="J33" s="12"/>
      <c r="K33" s="71"/>
      <c r="L33" s="67" t="s">
        <v>67</v>
      </c>
      <c r="M33" s="67" t="s">
        <v>68</v>
      </c>
      <c r="N33" s="68" t="s">
        <v>48</v>
      </c>
      <c r="O33" s="69" t="s">
        <v>48</v>
      </c>
      <c r="P33" s="70"/>
    </row>
    <row r="34" s="1" customFormat="1" ht="18" customHeight="1" spans="1:16">
      <c r="A34" s="36">
        <v>44044</v>
      </c>
      <c r="B34" s="37">
        <f t="shared" si="4"/>
        <v>20637.17</v>
      </c>
      <c r="C34" s="40"/>
      <c r="D34" s="41" t="s">
        <v>63</v>
      </c>
      <c r="E34" s="38">
        <v>0.13</v>
      </c>
      <c r="F34" s="37">
        <f t="shared" si="3"/>
        <v>2682.83</v>
      </c>
      <c r="G34" s="42">
        <v>23320</v>
      </c>
      <c r="H34" s="23"/>
      <c r="I34" s="12"/>
      <c r="J34" s="12"/>
      <c r="K34" s="71"/>
      <c r="L34" s="67" t="s">
        <v>69</v>
      </c>
      <c r="M34" s="67" t="s">
        <v>70</v>
      </c>
      <c r="N34" s="68" t="s">
        <v>48</v>
      </c>
      <c r="O34" s="69" t="s">
        <v>48</v>
      </c>
      <c r="P34" s="70"/>
    </row>
    <row r="35" s="1" customFormat="1" ht="18" customHeight="1" spans="1:16">
      <c r="A35" s="36">
        <v>44044</v>
      </c>
      <c r="B35" s="37">
        <f t="shared" si="4"/>
        <v>27304.87</v>
      </c>
      <c r="C35" s="40"/>
      <c r="D35" s="41" t="s">
        <v>63</v>
      </c>
      <c r="E35" s="38">
        <v>0.13</v>
      </c>
      <c r="F35" s="37">
        <f t="shared" si="3"/>
        <v>3549.63</v>
      </c>
      <c r="G35" s="42">
        <v>30854.5</v>
      </c>
      <c r="H35" s="23"/>
      <c r="I35" s="12"/>
      <c r="J35" s="12"/>
      <c r="K35" s="71"/>
      <c r="L35" s="67" t="s">
        <v>71</v>
      </c>
      <c r="M35" s="67" t="s">
        <v>72</v>
      </c>
      <c r="N35" s="68" t="s">
        <v>48</v>
      </c>
      <c r="O35" s="69"/>
      <c r="P35" s="70"/>
    </row>
    <row r="36" s="1" customFormat="1" ht="18" customHeight="1" spans="1:16">
      <c r="A36" s="36">
        <v>44044</v>
      </c>
      <c r="B36" s="37">
        <f t="shared" si="4"/>
        <v>13990.29</v>
      </c>
      <c r="C36" s="40"/>
      <c r="D36" s="41" t="s">
        <v>66</v>
      </c>
      <c r="E36" s="38">
        <v>0.03</v>
      </c>
      <c r="F36" s="37">
        <f t="shared" si="3"/>
        <v>419.71</v>
      </c>
      <c r="G36" s="42">
        <v>14410</v>
      </c>
      <c r="H36" s="23"/>
      <c r="I36" s="12"/>
      <c r="J36" s="12"/>
      <c r="K36" s="71"/>
      <c r="L36" s="67" t="s">
        <v>73</v>
      </c>
      <c r="M36" s="67" t="s">
        <v>74</v>
      </c>
      <c r="N36" s="68" t="s">
        <v>48</v>
      </c>
      <c r="O36" s="69" t="s">
        <v>48</v>
      </c>
      <c r="P36" s="70"/>
    </row>
    <row r="37" s="1" customFormat="1" ht="18" customHeight="1" spans="1:16">
      <c r="A37" s="36">
        <v>44075</v>
      </c>
      <c r="B37" s="37">
        <f t="shared" si="4"/>
        <v>79750</v>
      </c>
      <c r="C37" s="40"/>
      <c r="D37" s="41" t="s">
        <v>75</v>
      </c>
      <c r="E37" s="43"/>
      <c r="F37" s="37">
        <f t="shared" si="3"/>
        <v>0</v>
      </c>
      <c r="G37" s="42">
        <v>79750</v>
      </c>
      <c r="H37" s="23"/>
      <c r="I37" s="12"/>
      <c r="J37" s="12"/>
      <c r="K37" s="64"/>
      <c r="L37" s="72" t="s">
        <v>76</v>
      </c>
      <c r="M37" s="70" t="s">
        <v>77</v>
      </c>
      <c r="N37" s="68" t="s">
        <v>48</v>
      </c>
      <c r="O37" s="69"/>
      <c r="P37" s="70"/>
    </row>
    <row r="38" s="1" customFormat="1" ht="18" customHeight="1" spans="1:16">
      <c r="A38" s="36">
        <v>44075</v>
      </c>
      <c r="B38" s="37">
        <f t="shared" si="4"/>
        <v>64500</v>
      </c>
      <c r="C38" s="40"/>
      <c r="D38" s="41" t="s">
        <v>75</v>
      </c>
      <c r="E38" s="43"/>
      <c r="F38" s="37">
        <f t="shared" si="3"/>
        <v>0</v>
      </c>
      <c r="G38" s="42">
        <v>64500</v>
      </c>
      <c r="H38" s="23"/>
      <c r="I38" s="12"/>
      <c r="J38" s="12"/>
      <c r="K38" s="64"/>
      <c r="L38" s="72" t="s">
        <v>78</v>
      </c>
      <c r="M38" s="70" t="s">
        <v>79</v>
      </c>
      <c r="N38" s="68" t="s">
        <v>48</v>
      </c>
      <c r="O38" s="69"/>
      <c r="P38" s="70"/>
    </row>
    <row r="39" s="1" customFormat="1" ht="18" customHeight="1" spans="1:16">
      <c r="A39" s="36"/>
      <c r="B39" s="37"/>
      <c r="C39" s="40"/>
      <c r="D39" s="41"/>
      <c r="E39" s="43"/>
      <c r="F39" s="37"/>
      <c r="G39" s="42"/>
      <c r="H39" s="23">
        <v>44101</v>
      </c>
      <c r="I39" s="73">
        <v>23320</v>
      </c>
      <c r="J39" s="37"/>
      <c r="K39" s="69"/>
      <c r="L39" s="72" t="s">
        <v>69</v>
      </c>
      <c r="M39" s="70" t="s">
        <v>80</v>
      </c>
      <c r="N39" s="68"/>
      <c r="O39" s="69"/>
      <c r="P39" s="70"/>
    </row>
    <row r="40" s="1" customFormat="1" ht="18" customHeight="1" spans="1:16">
      <c r="A40" s="36"/>
      <c r="B40" s="37"/>
      <c r="C40" s="40"/>
      <c r="D40" s="41"/>
      <c r="E40" s="43"/>
      <c r="F40" s="37"/>
      <c r="G40" s="42"/>
      <c r="H40" s="23">
        <v>44101</v>
      </c>
      <c r="I40" s="73">
        <v>26550</v>
      </c>
      <c r="J40" s="37"/>
      <c r="K40" s="69"/>
      <c r="L40" s="72" t="s">
        <v>81</v>
      </c>
      <c r="M40" s="70" t="s">
        <v>82</v>
      </c>
      <c r="N40" s="68"/>
      <c r="O40" s="69"/>
      <c r="P40" s="70"/>
    </row>
    <row r="41" s="1" customFormat="1" ht="18" customHeight="1" spans="1:16">
      <c r="A41" s="36"/>
      <c r="B41" s="37"/>
      <c r="C41" s="40"/>
      <c r="D41" s="41"/>
      <c r="E41" s="43"/>
      <c r="F41" s="37"/>
      <c r="G41" s="42"/>
      <c r="H41" s="23">
        <v>44101</v>
      </c>
      <c r="I41" s="73">
        <v>64500</v>
      </c>
      <c r="J41" s="37"/>
      <c r="K41" s="69"/>
      <c r="L41" s="72" t="s">
        <v>78</v>
      </c>
      <c r="M41" s="70" t="s">
        <v>79</v>
      </c>
      <c r="N41" s="68"/>
      <c r="O41" s="69"/>
      <c r="P41" s="70"/>
    </row>
    <row r="42" s="1" customFormat="1" ht="18" customHeight="1" spans="1:16">
      <c r="A42" s="36"/>
      <c r="B42" s="37"/>
      <c r="C42" s="40"/>
      <c r="D42" s="41"/>
      <c r="E42" s="43"/>
      <c r="F42" s="37"/>
      <c r="G42" s="42"/>
      <c r="H42" s="23">
        <v>44101</v>
      </c>
      <c r="I42" s="73">
        <v>79750</v>
      </c>
      <c r="J42" s="37"/>
      <c r="K42" s="69"/>
      <c r="L42" s="72" t="s">
        <v>76</v>
      </c>
      <c r="M42" s="70" t="s">
        <v>77</v>
      </c>
      <c r="N42" s="68"/>
      <c r="O42" s="69"/>
      <c r="P42" s="70"/>
    </row>
    <row r="43" s="1" customFormat="1" ht="18" customHeight="1" spans="1:16">
      <c r="A43" s="36"/>
      <c r="B43" s="37">
        <f>ROUND(G43/(1+E43),2)</f>
        <v>0</v>
      </c>
      <c r="C43" s="40"/>
      <c r="D43" s="41"/>
      <c r="E43" s="43"/>
      <c r="F43" s="37">
        <f>ROUND(G43/(1+E43)*E43,2)</f>
        <v>0</v>
      </c>
      <c r="G43" s="42"/>
      <c r="H43" s="23">
        <v>44101</v>
      </c>
      <c r="I43" s="73">
        <v>14410</v>
      </c>
      <c r="J43" s="37"/>
      <c r="K43" s="69"/>
      <c r="L43" s="67" t="s">
        <v>73</v>
      </c>
      <c r="M43" s="67" t="s">
        <v>74</v>
      </c>
      <c r="N43" s="68"/>
      <c r="O43" s="69"/>
      <c r="P43" s="70"/>
    </row>
    <row r="44" s="1" customFormat="1" ht="18" customHeight="1" spans="1:16">
      <c r="A44" s="36"/>
      <c r="B44" s="37">
        <f>ROUND(G44/(1+E44),2)</f>
        <v>0</v>
      </c>
      <c r="C44" s="40"/>
      <c r="D44" s="41"/>
      <c r="E44" s="43"/>
      <c r="F44" s="37">
        <f>ROUND(G44/(1+E44)*E44,2)</f>
        <v>0</v>
      </c>
      <c r="G44" s="42"/>
      <c r="H44" s="23">
        <v>44101</v>
      </c>
      <c r="I44" s="73">
        <v>32983</v>
      </c>
      <c r="J44" s="37"/>
      <c r="K44" s="69"/>
      <c r="L44" s="72" t="s">
        <v>67</v>
      </c>
      <c r="M44" s="70" t="s">
        <v>83</v>
      </c>
      <c r="N44" s="68"/>
      <c r="O44" s="69"/>
      <c r="P44" s="70"/>
    </row>
    <row r="45" s="1" customFormat="1" ht="18" customHeight="1" spans="1:16">
      <c r="A45" s="36"/>
      <c r="B45" s="37">
        <f>ROUND(G45/(1+E45),2)</f>
        <v>0</v>
      </c>
      <c r="C45" s="40"/>
      <c r="D45" s="41"/>
      <c r="E45" s="43"/>
      <c r="F45" s="37">
        <f>ROUND(G45/(1+E45)*E45,2)</f>
        <v>0</v>
      </c>
      <c r="G45" s="44"/>
      <c r="H45" s="23">
        <v>44101</v>
      </c>
      <c r="I45" s="73">
        <v>10400</v>
      </c>
      <c r="J45" s="37"/>
      <c r="K45" s="69"/>
      <c r="L45" s="72" t="s">
        <v>52</v>
      </c>
      <c r="M45" s="70" t="s">
        <v>53</v>
      </c>
      <c r="N45" s="68"/>
      <c r="O45" s="69"/>
      <c r="P45" s="70"/>
    </row>
    <row r="46" s="1" customFormat="1" ht="18" customHeight="1" spans="1:16">
      <c r="A46" s="36"/>
      <c r="B46" s="37"/>
      <c r="C46" s="40"/>
      <c r="D46" s="41"/>
      <c r="E46" s="43"/>
      <c r="F46" s="37"/>
      <c r="G46" s="44"/>
      <c r="H46" s="23">
        <v>44101</v>
      </c>
      <c r="I46" s="73"/>
      <c r="J46" s="37">
        <v>-282430.76</v>
      </c>
      <c r="K46" s="14" t="s">
        <v>39</v>
      </c>
      <c r="L46" s="72" t="s">
        <v>5</v>
      </c>
      <c r="M46" s="70" t="s">
        <v>84</v>
      </c>
      <c r="N46" s="68"/>
      <c r="O46" s="69"/>
      <c r="P46" s="70"/>
    </row>
    <row r="47" s="1" customFormat="1" ht="18" customHeight="1" spans="1:16">
      <c r="A47" s="36"/>
      <c r="B47" s="37"/>
      <c r="C47" s="40"/>
      <c r="D47" s="41"/>
      <c r="E47" s="43"/>
      <c r="F47" s="37"/>
      <c r="G47" s="44"/>
      <c r="H47" s="45">
        <v>44102</v>
      </c>
      <c r="I47" s="73">
        <v>30854.5</v>
      </c>
      <c r="J47" s="37"/>
      <c r="K47" s="69"/>
      <c r="L47" s="67" t="s">
        <v>71</v>
      </c>
      <c r="M47" s="67" t="s">
        <v>85</v>
      </c>
      <c r="N47" s="68"/>
      <c r="O47" s="69"/>
      <c r="P47" s="70"/>
    </row>
    <row r="48" s="1" customFormat="1" ht="18" customHeight="1" spans="1:16">
      <c r="A48" s="36"/>
      <c r="B48" s="37"/>
      <c r="C48" s="40"/>
      <c r="D48" s="41"/>
      <c r="E48" s="43"/>
      <c r="F48" s="37"/>
      <c r="G48" s="44"/>
      <c r="H48" s="23"/>
      <c r="I48" s="14"/>
      <c r="J48" s="12">
        <v>-18253.92</v>
      </c>
      <c r="K48" s="64" t="s">
        <v>39</v>
      </c>
      <c r="L48" s="71" t="s">
        <v>5</v>
      </c>
      <c r="M48" s="70" t="s">
        <v>84</v>
      </c>
      <c r="N48" s="68"/>
      <c r="O48" s="69"/>
      <c r="P48" s="70"/>
    </row>
    <row r="49" s="1" customFormat="1" ht="18" customHeight="1" spans="1:16">
      <c r="A49" s="36"/>
      <c r="B49" s="37"/>
      <c r="C49" s="40"/>
      <c r="D49" s="41"/>
      <c r="E49" s="43"/>
      <c r="F49" s="37"/>
      <c r="G49" s="44"/>
      <c r="H49" s="23"/>
      <c r="I49" s="14"/>
      <c r="J49" s="12"/>
      <c r="K49" s="64"/>
      <c r="L49" s="71"/>
      <c r="M49" s="70"/>
      <c r="N49" s="68"/>
      <c r="O49" s="69"/>
      <c r="P49" s="70"/>
    </row>
    <row r="50" s="1" customFormat="1" ht="18" customHeight="1" spans="1:16">
      <c r="A50" s="36"/>
      <c r="B50" s="37"/>
      <c r="C50" s="40"/>
      <c r="D50" s="41"/>
      <c r="E50" s="43"/>
      <c r="F50" s="37"/>
      <c r="G50" s="44"/>
      <c r="H50" s="23"/>
      <c r="I50" s="14"/>
      <c r="J50" s="12"/>
      <c r="K50" s="64"/>
      <c r="L50" s="71"/>
      <c r="M50" s="70"/>
      <c r="N50" s="68"/>
      <c r="O50" s="69"/>
      <c r="P50" s="70"/>
    </row>
    <row r="51" s="1" customFormat="1" ht="18" customHeight="1" spans="1:16">
      <c r="A51" s="36"/>
      <c r="B51" s="37"/>
      <c r="C51" s="40"/>
      <c r="D51" s="41"/>
      <c r="E51" s="43"/>
      <c r="F51" s="37"/>
      <c r="G51" s="44"/>
      <c r="H51" s="23"/>
      <c r="I51" s="14"/>
      <c r="J51" s="12"/>
      <c r="K51" s="64"/>
      <c r="L51" s="71"/>
      <c r="M51" s="70"/>
      <c r="N51" s="68"/>
      <c r="O51" s="69"/>
      <c r="P51" s="70"/>
    </row>
    <row r="52" s="1" customFormat="1" ht="18" customHeight="1" spans="1:16">
      <c r="A52" s="36"/>
      <c r="B52" s="37"/>
      <c r="C52" s="40"/>
      <c r="D52" s="41"/>
      <c r="E52" s="43"/>
      <c r="F52" s="37"/>
      <c r="G52" s="44"/>
      <c r="H52" s="23"/>
      <c r="I52" s="14"/>
      <c r="J52" s="12"/>
      <c r="K52" s="64"/>
      <c r="L52" s="71"/>
      <c r="M52" s="70"/>
      <c r="N52" s="68"/>
      <c r="O52" s="69"/>
      <c r="P52" s="70"/>
    </row>
    <row r="53" s="1" customFormat="1" ht="18" customHeight="1" spans="1:16">
      <c r="A53" s="36"/>
      <c r="B53" s="37"/>
      <c r="C53" s="40"/>
      <c r="D53" s="41"/>
      <c r="E53" s="43"/>
      <c r="F53" s="37"/>
      <c r="G53" s="44"/>
      <c r="H53" s="23"/>
      <c r="I53" s="14"/>
      <c r="J53" s="12"/>
      <c r="K53" s="64"/>
      <c r="L53" s="71"/>
      <c r="M53" s="70"/>
      <c r="N53" s="68"/>
      <c r="O53" s="69"/>
      <c r="P53" s="70"/>
    </row>
    <row r="54" s="1" customFormat="1" ht="18" customHeight="1" spans="1:16">
      <c r="A54" s="36"/>
      <c r="B54" s="37"/>
      <c r="C54" s="40"/>
      <c r="D54" s="41"/>
      <c r="E54" s="43"/>
      <c r="F54" s="37"/>
      <c r="G54" s="44"/>
      <c r="H54" s="23">
        <v>44328</v>
      </c>
      <c r="I54" s="14">
        <v>50</v>
      </c>
      <c r="J54" s="12"/>
      <c r="K54" s="64"/>
      <c r="L54" s="71"/>
      <c r="M54" s="70"/>
      <c r="N54" s="68"/>
      <c r="O54" s="69"/>
      <c r="P54" s="70"/>
    </row>
    <row r="55" s="1" customFormat="1" ht="18" customHeight="1" spans="1:16">
      <c r="A55" s="36"/>
      <c r="B55" s="37"/>
      <c r="C55" s="40"/>
      <c r="D55" s="41"/>
      <c r="E55" s="43"/>
      <c r="F55" s="37"/>
      <c r="G55" s="44"/>
      <c r="H55" s="23">
        <v>44328</v>
      </c>
      <c r="I55" s="14">
        <v>10.08</v>
      </c>
      <c r="J55" s="12"/>
      <c r="K55" s="64" t="s">
        <v>86</v>
      </c>
      <c r="L55" s="71" t="s">
        <v>87</v>
      </c>
      <c r="M55" s="70"/>
      <c r="N55" s="68"/>
      <c r="O55" s="69"/>
      <c r="P55" s="70"/>
    </row>
    <row r="56" s="1" customFormat="1" ht="18" customHeight="1" spans="1:16">
      <c r="A56" s="36"/>
      <c r="B56" s="37"/>
      <c r="C56" s="40"/>
      <c r="D56" s="41"/>
      <c r="E56" s="43"/>
      <c r="F56" s="37"/>
      <c r="G56" s="44"/>
      <c r="H56" s="23" t="s">
        <v>88</v>
      </c>
      <c r="I56" s="14">
        <v>600</v>
      </c>
      <c r="J56" s="12"/>
      <c r="K56" s="64" t="s">
        <v>86</v>
      </c>
      <c r="L56" s="71" t="s">
        <v>89</v>
      </c>
      <c r="M56" s="70"/>
      <c r="N56" s="68"/>
      <c r="O56" s="69"/>
      <c r="P56" s="70"/>
    </row>
    <row r="57" s="1" customFormat="1" ht="18" customHeight="1" spans="1:16">
      <c r="A57" s="36"/>
      <c r="B57" s="37"/>
      <c r="C57" s="40"/>
      <c r="D57" s="41"/>
      <c r="E57" s="43"/>
      <c r="F57" s="37"/>
      <c r="G57" s="44"/>
      <c r="H57" s="23" t="s">
        <v>88</v>
      </c>
      <c r="I57" s="14">
        <v>30</v>
      </c>
      <c r="J57" s="12"/>
      <c r="K57" s="64" t="s">
        <v>86</v>
      </c>
      <c r="L57" s="71" t="s">
        <v>87</v>
      </c>
      <c r="M57" s="70"/>
      <c r="N57" s="68"/>
      <c r="O57" s="69"/>
      <c r="P57" s="70"/>
    </row>
    <row r="58" s="1" customFormat="1" ht="18" customHeight="1" spans="1:16">
      <c r="A58" s="36"/>
      <c r="B58" s="37"/>
      <c r="C58" s="40"/>
      <c r="D58" s="41"/>
      <c r="E58" s="43"/>
      <c r="F58" s="37"/>
      <c r="G58" s="44"/>
      <c r="H58" s="23" t="s">
        <v>88</v>
      </c>
      <c r="I58" s="14">
        <v>12208.9</v>
      </c>
      <c r="J58" s="12"/>
      <c r="K58" s="64" t="s">
        <v>86</v>
      </c>
      <c r="L58" s="71" t="s">
        <v>90</v>
      </c>
      <c r="M58" s="70"/>
      <c r="N58" s="68"/>
      <c r="O58" s="69"/>
      <c r="P58" s="70"/>
    </row>
    <row r="59" s="1" customFormat="1" ht="18" customHeight="1" spans="1:16">
      <c r="A59" s="36"/>
      <c r="B59" s="37"/>
      <c r="C59" s="40"/>
      <c r="D59" s="41"/>
      <c r="E59" s="43"/>
      <c r="F59" s="37"/>
      <c r="G59" s="44"/>
      <c r="H59" s="23" t="s">
        <v>88</v>
      </c>
      <c r="I59" s="14">
        <v>325.94</v>
      </c>
      <c r="J59" s="12"/>
      <c r="K59" s="64" t="s">
        <v>86</v>
      </c>
      <c r="L59" s="71" t="s">
        <v>87</v>
      </c>
      <c r="M59" s="70"/>
      <c r="N59" s="68"/>
      <c r="O59" s="69"/>
      <c r="P59" s="70"/>
    </row>
    <row r="60" s="1" customFormat="1" ht="18" customHeight="1" spans="1:16">
      <c r="A60" s="36"/>
      <c r="B60" s="37"/>
      <c r="C60" s="40"/>
      <c r="D60" s="41"/>
      <c r="E60" s="43"/>
      <c r="F60" s="37"/>
      <c r="G60" s="44"/>
      <c r="H60" s="23" t="s">
        <v>88</v>
      </c>
      <c r="I60" s="14">
        <v>200</v>
      </c>
      <c r="J60" s="12"/>
      <c r="K60" s="64" t="s">
        <v>86</v>
      </c>
      <c r="L60" s="71" t="s">
        <v>91</v>
      </c>
      <c r="M60" s="70"/>
      <c r="N60" s="68"/>
      <c r="O60" s="69"/>
      <c r="P60" s="70"/>
    </row>
    <row r="61" s="1" customFormat="1" ht="18" customHeight="1" spans="1:16">
      <c r="A61" s="36"/>
      <c r="B61" s="37"/>
      <c r="C61" s="40"/>
      <c r="D61" s="41"/>
      <c r="E61" s="43"/>
      <c r="F61" s="37"/>
      <c r="G61" s="44"/>
      <c r="H61" s="23" t="s">
        <v>88</v>
      </c>
      <c r="I61" s="14">
        <v>500</v>
      </c>
      <c r="J61" s="12"/>
      <c r="K61" s="64" t="s">
        <v>86</v>
      </c>
      <c r="L61" s="71" t="s">
        <v>92</v>
      </c>
      <c r="M61" s="70"/>
      <c r="N61" s="68"/>
      <c r="O61" s="69"/>
      <c r="P61" s="70"/>
    </row>
    <row r="62" s="1" customFormat="1" ht="18" customHeight="1" spans="1:16">
      <c r="A62" s="36"/>
      <c r="B62" s="37">
        <f>ROUND(G62/(1+E62),2)</f>
        <v>12208.9</v>
      </c>
      <c r="C62" s="40"/>
      <c r="D62" s="41"/>
      <c r="E62" s="43"/>
      <c r="F62" s="37">
        <f>ROUND(G62/(1+E62)*E62,2)</f>
        <v>0</v>
      </c>
      <c r="G62" s="44">
        <v>12208.9</v>
      </c>
      <c r="H62" s="23" t="s">
        <v>88</v>
      </c>
      <c r="I62" s="14">
        <v>12208.9</v>
      </c>
      <c r="J62" s="12"/>
      <c r="K62" s="64" t="s">
        <v>86</v>
      </c>
      <c r="L62" s="71" t="s">
        <v>93</v>
      </c>
      <c r="M62" s="70"/>
      <c r="N62" s="68"/>
      <c r="O62" s="69"/>
      <c r="P62" s="70"/>
    </row>
    <row r="63" ht="18" customHeight="1" spans="1:16">
      <c r="A63" s="30" t="s">
        <v>23</v>
      </c>
      <c r="B63" s="29">
        <f>SUM(B14:B62)</f>
        <v>550966.54</v>
      </c>
      <c r="C63" s="30"/>
      <c r="D63" s="46"/>
      <c r="E63" s="46"/>
      <c r="F63" s="31">
        <f>SUM(F14:F62)</f>
        <v>49844.2</v>
      </c>
      <c r="G63" s="47">
        <f>SUM(G14:G62)</f>
        <v>600810.74</v>
      </c>
      <c r="H63" s="48"/>
      <c r="I63" s="30">
        <f>SUM(I14:I62)</f>
        <v>619016.66</v>
      </c>
      <c r="J63" s="74">
        <f>SUM(J14:J62)</f>
        <v>9430.65999999996</v>
      </c>
      <c r="K63" s="75"/>
      <c r="L63" s="46"/>
      <c r="M63" s="32"/>
      <c r="N63" s="66"/>
      <c r="O63" s="64"/>
      <c r="P63" s="32"/>
    </row>
    <row r="64" ht="18" customHeight="1" spans="1:15">
      <c r="A64" s="49" t="s">
        <v>94</v>
      </c>
      <c r="B64" s="49">
        <f>B11*0.96</f>
        <v>537639.633027522</v>
      </c>
      <c r="C64" s="49"/>
      <c r="D64" s="50"/>
      <c r="E64" s="50"/>
      <c r="F64" s="51"/>
      <c r="G64" s="49">
        <f>G11-G63</f>
        <v>9634.26000000001</v>
      </c>
      <c r="H64" s="22" t="s">
        <v>95</v>
      </c>
      <c r="I64" s="30">
        <f>I11-I63+J63</f>
        <v>4.36557456851006e-11</v>
      </c>
      <c r="J64" s="49"/>
      <c r="K64" s="6"/>
      <c r="L64" s="76"/>
      <c r="N64" s="77"/>
      <c r="O64" s="78"/>
    </row>
    <row r="65" ht="18" customHeight="1" spans="1:15">
      <c r="A65" s="49" t="s">
        <v>96</v>
      </c>
      <c r="B65" s="49">
        <f>B64-B63</f>
        <v>-13326.906972478</v>
      </c>
      <c r="C65" s="49"/>
      <c r="D65" s="50"/>
      <c r="E65" s="50"/>
      <c r="F65" s="51"/>
      <c r="G65" s="51"/>
      <c r="H65" s="79"/>
      <c r="I65" s="51"/>
      <c r="J65" s="51"/>
      <c r="K65" s="6"/>
      <c r="L65" s="76"/>
      <c r="N65" s="77"/>
      <c r="O65" s="78"/>
    </row>
    <row r="66" ht="18" customHeight="1" spans="1:10">
      <c r="A66" s="2" t="s">
        <v>97</v>
      </c>
      <c r="C66" s="2"/>
      <c r="J66" s="3">
        <f>600810.74-415966.74</f>
        <v>184844</v>
      </c>
    </row>
    <row r="67" ht="18" customHeight="1" spans="1:9">
      <c r="A67" s="22" t="s">
        <v>98</v>
      </c>
      <c r="B67" s="21" t="s">
        <v>99</v>
      </c>
      <c r="C67" s="32"/>
      <c r="D67" s="22" t="s">
        <v>98</v>
      </c>
      <c r="E67" s="20" t="s">
        <v>17</v>
      </c>
      <c r="F67" s="21" t="s">
        <v>99</v>
      </c>
      <c r="G67" s="80" t="s">
        <v>100</v>
      </c>
      <c r="I67" s="80" t="s">
        <v>101</v>
      </c>
    </row>
    <row r="68" ht="18" customHeight="1" spans="1:9">
      <c r="A68" s="32" t="s">
        <v>102</v>
      </c>
      <c r="B68" s="37">
        <f>(B64-B63)*0.25</f>
        <v>-3331.72674311951</v>
      </c>
      <c r="C68" s="32"/>
      <c r="D68" s="28" t="s">
        <v>103</v>
      </c>
      <c r="E68" s="22" t="s">
        <v>104</v>
      </c>
      <c r="F68" s="31">
        <f>F11-F63</f>
        <v>-10641.3100917431</v>
      </c>
      <c r="G68" s="81">
        <f>F11-F63</f>
        <v>-10641.3100917431</v>
      </c>
      <c r="I68" s="84">
        <f>F11-F63</f>
        <v>-10641.3100917431</v>
      </c>
    </row>
    <row r="69" ht="18" customHeight="1" spans="1:9">
      <c r="A69" s="32" t="s">
        <v>105</v>
      </c>
      <c r="B69" s="82">
        <f>G7*0.0003</f>
        <v>177.6393</v>
      </c>
      <c r="C69" s="32"/>
      <c r="D69" s="83" t="s">
        <v>106</v>
      </c>
      <c r="E69" s="14">
        <v>0.07</v>
      </c>
      <c r="F69" s="12">
        <f>F68*E69</f>
        <v>-744.891706422017</v>
      </c>
      <c r="G69" s="80">
        <f>G68*E69</f>
        <v>-744.891706422017</v>
      </c>
      <c r="I69" s="80">
        <f>I68*E69</f>
        <v>-744.891706422017</v>
      </c>
    </row>
    <row r="70" ht="18" customHeight="1" spans="1:9">
      <c r="A70" s="32" t="s">
        <v>87</v>
      </c>
      <c r="B70" s="82">
        <f>B7*0.0006</f>
        <v>325.943669724771</v>
      </c>
      <c r="C70" s="32"/>
      <c r="D70" s="83" t="s">
        <v>107</v>
      </c>
      <c r="E70" s="14">
        <v>0.03</v>
      </c>
      <c r="F70" s="12">
        <f>F68*E70</f>
        <v>-319.239302752293</v>
      </c>
      <c r="G70" s="80">
        <f>G68*E70</f>
        <v>-319.239302752293</v>
      </c>
      <c r="I70" s="80">
        <f>I68*E70</f>
        <v>-319.239302752293</v>
      </c>
    </row>
    <row r="71" ht="18" customHeight="1" spans="1:9">
      <c r="A71" s="32"/>
      <c r="B71" s="12"/>
      <c r="C71" s="32"/>
      <c r="D71" s="83" t="s">
        <v>108</v>
      </c>
      <c r="E71" s="14">
        <v>0.02</v>
      </c>
      <c r="F71" s="12">
        <f>F68*E71</f>
        <v>-212.826201834862</v>
      </c>
      <c r="G71" s="80">
        <f>G68*E71</f>
        <v>-212.826201834862</v>
      </c>
      <c r="I71" s="80">
        <f>I68*E71</f>
        <v>-212.826201834862</v>
      </c>
    </row>
    <row r="72" ht="18" customHeight="1" spans="1:9">
      <c r="A72" s="28" t="s">
        <v>109</v>
      </c>
      <c r="B72" s="29">
        <f>SUM(B68:B71)</f>
        <v>-2828.14377339474</v>
      </c>
      <c r="C72" s="32"/>
      <c r="D72" s="33" t="s">
        <v>109</v>
      </c>
      <c r="E72" s="28"/>
      <c r="F72" s="31">
        <f>SUM(F68:F71)</f>
        <v>-11918.2673027523</v>
      </c>
      <c r="G72" s="84">
        <f>SUM(G68:G71)</f>
        <v>-11918.2673027523</v>
      </c>
      <c r="I72" s="84">
        <f>SUM(I68:I71)</f>
        <v>-11918.2673027523</v>
      </c>
    </row>
    <row r="73" ht="18" customHeight="1" spans="3:9">
      <c r="C73" s="2"/>
      <c r="D73" s="12" t="s">
        <v>105</v>
      </c>
      <c r="E73" s="85">
        <v>0.0003</v>
      </c>
      <c r="F73" s="12">
        <f>G11*E73</f>
        <v>183.1335</v>
      </c>
      <c r="G73" s="80">
        <v>0</v>
      </c>
      <c r="I73" s="80">
        <v>0</v>
      </c>
    </row>
    <row r="74" ht="18" customHeight="1" spans="3:9">
      <c r="C74" s="2"/>
      <c r="D74" s="12" t="s">
        <v>87</v>
      </c>
      <c r="E74" s="85">
        <v>0.0006</v>
      </c>
      <c r="F74" s="12">
        <f>B11*0.0006</f>
        <v>336.024770642202</v>
      </c>
      <c r="G74" s="80">
        <f>B7*0.0006</f>
        <v>325.943669724771</v>
      </c>
      <c r="I74" s="80">
        <f>B8*E74</f>
        <v>10.0811009174312</v>
      </c>
    </row>
    <row r="75" ht="18" customHeight="1" spans="3:9">
      <c r="C75" s="2"/>
      <c r="D75" s="20" t="s">
        <v>109</v>
      </c>
      <c r="E75" s="46"/>
      <c r="F75" s="30">
        <f>F74+F73</f>
        <v>519.158270642202</v>
      </c>
      <c r="G75" s="86">
        <f>G73+G74</f>
        <v>325.943669724771</v>
      </c>
      <c r="I75" s="86">
        <f>SUM(I73:I74)</f>
        <v>10.0811009174312</v>
      </c>
    </row>
    <row r="76" ht="18" customHeight="1" spans="3:9">
      <c r="C76" s="2"/>
      <c r="D76" s="20" t="s">
        <v>23</v>
      </c>
      <c r="E76" s="30"/>
      <c r="F76" s="30">
        <f>F72+F75</f>
        <v>-11399.1090321101</v>
      </c>
      <c r="G76" s="86">
        <f>G72+G75</f>
        <v>-11592.3236330275</v>
      </c>
      <c r="I76" s="86">
        <f>I72+I75</f>
        <v>-11908.1862018348</v>
      </c>
    </row>
    <row r="77" ht="18" customHeight="1" spans="3:9">
      <c r="C77" s="2"/>
      <c r="D77" s="30" t="s">
        <v>102</v>
      </c>
      <c r="E77" s="46">
        <v>0.02</v>
      </c>
      <c r="F77" s="30">
        <f>G7*E77</f>
        <v>11842.62</v>
      </c>
      <c r="G77" s="86">
        <f>G7*E77</f>
        <v>11842.62</v>
      </c>
      <c r="I77" s="86">
        <f>G8*E77</f>
        <v>366.28</v>
      </c>
    </row>
    <row r="78" ht="18" customHeight="1" spans="3:6">
      <c r="C78" s="2"/>
      <c r="D78" s="30" t="s">
        <v>110</v>
      </c>
      <c r="E78" s="30"/>
      <c r="F78" s="86">
        <f>D3*E77</f>
        <v>12208.9</v>
      </c>
    </row>
    <row r="79" ht="18" customHeight="1" spans="3:3">
      <c r="C79" s="2"/>
    </row>
    <row r="80" ht="18" customHeight="1" spans="3:3">
      <c r="C80" s="2"/>
    </row>
    <row r="81" spans="3:3">
      <c r="C81" s="2"/>
    </row>
    <row r="82" spans="3:3">
      <c r="C82" s="2"/>
    </row>
    <row r="83" spans="3:3">
      <c r="C83" s="2"/>
    </row>
    <row r="84" spans="3:3">
      <c r="C84" s="2"/>
    </row>
    <row r="85" spans="3:3">
      <c r="C85" s="2"/>
    </row>
    <row r="86" spans="3:3">
      <c r="C86" s="2"/>
    </row>
    <row r="87" spans="3:3">
      <c r="C87" s="2"/>
    </row>
    <row r="88" spans="3:3">
      <c r="C88" s="2"/>
    </row>
    <row r="89" spans="3:3">
      <c r="C89" s="2"/>
    </row>
    <row r="90" spans="3:3">
      <c r="C90" s="2"/>
    </row>
    <row r="91" spans="3:3">
      <c r="C91" s="2"/>
    </row>
    <row r="92" spans="3:3">
      <c r="C92" s="2"/>
    </row>
    <row r="93" spans="3:3">
      <c r="C93" s="2"/>
    </row>
    <row r="94" spans="3:3">
      <c r="C94" s="2"/>
    </row>
    <row r="95" spans="3:3">
      <c r="C95" s="2"/>
    </row>
    <row r="96" spans="3:3">
      <c r="C96" s="2"/>
    </row>
  </sheetData>
  <autoFilter ref="A13:P48">
    <extLst/>
  </autoFilter>
  <mergeCells count="14">
    <mergeCell ref="A1:K1"/>
    <mergeCell ref="H2:K2"/>
    <mergeCell ref="C5:D5"/>
    <mergeCell ref="E5:F5"/>
    <mergeCell ref="H5:K5"/>
    <mergeCell ref="J6:K6"/>
    <mergeCell ref="J7:K7"/>
    <mergeCell ref="J8:K8"/>
    <mergeCell ref="J9:K9"/>
    <mergeCell ref="J10:K10"/>
    <mergeCell ref="J11:K11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2021-05-12T01:02:51Z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67118097F0ED476C8BC385CB3DBC22CC</vt:lpwstr>
  </property>
</Properties>
</file>