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7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<sst xmlns="http://schemas.openxmlformats.org/spreadsheetml/2006/main" count="451" uniqueCount="135">
  <si>
    <t>蓬莱路跨派河桥、三河路、玉兰大道、国际大道二标标志标线工程</t>
  </si>
  <si>
    <t>中标日期</t>
  </si>
  <si>
    <t>18.1.30</t>
  </si>
  <si>
    <t>中标价</t>
  </si>
  <si>
    <t>负责人</t>
  </si>
  <si>
    <t>孙容</t>
  </si>
  <si>
    <t>建设单位</t>
  </si>
  <si>
    <t>肥西县城乡建设有限公司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</si>
  <si>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</si>
  <si>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</si>
  <si>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</si>
  <si>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</si>
  <si>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</si>
  <si>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</si>
  <si>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</si>
  <si>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</si>
  <si>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</si>
  <si>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</si>
  <si>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</si>
  <si>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</si>
  <si>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</si>
  <si>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</si>
  <si>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18.9.19</t>
  </si>
  <si>
    <t>中</t>
  </si>
  <si>
    <t>19.1.28</t>
  </si>
  <si>
    <t>19.7.9</t>
  </si>
  <si>
    <t>19.7.10</t>
  </si>
  <si>
    <t>19.9.30</t>
  </si>
  <si>
    <t>19.12.19</t>
  </si>
  <si>
    <t>21.1.1</t>
  </si>
  <si>
    <t>新中行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</si>
  <si>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</si>
  <si>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</si>
  <si>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</si>
  <si>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</si>
  <si>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</si>
  <si>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</si>
  <si>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</si>
  <si>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</si>
  <si>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</si>
  <si>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</si>
  <si>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</si>
  <si>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</si>
  <si>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</si>
  <si>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18.11.26</t>
  </si>
  <si>
    <t>专</t>
  </si>
  <si>
    <t>担保检测费用</t>
  </si>
  <si>
    <t>祥顺</t>
  </si>
  <si>
    <t>安徽诚信 合肥国控  深圳国信</t>
  </si>
  <si>
    <t>普</t>
  </si>
  <si>
    <t>担保运输等办公费用</t>
  </si>
  <si>
    <t>捷瑞</t>
  </si>
  <si>
    <t>工资</t>
  </si>
  <si>
    <t>18.12.07</t>
  </si>
  <si>
    <t>混凝土</t>
  </si>
  <si>
    <t>合肥天鑫新型建材有限公司</t>
  </si>
  <si>
    <t>检测与校准费用</t>
  </si>
  <si>
    <t>安徽省计量科学研究院</t>
  </si>
  <si>
    <t>18.12.17</t>
  </si>
  <si>
    <t>辅材费</t>
  </si>
  <si>
    <t>18.12.24</t>
  </si>
  <si>
    <t>通行费</t>
  </si>
  <si>
    <t>19.1.29</t>
  </si>
  <si>
    <t>标牌杆件</t>
  </si>
  <si>
    <t>祥顺宝畅</t>
  </si>
  <si>
    <t>扬州市祥顺照明有限公司</t>
  </si>
  <si>
    <t>标线</t>
  </si>
  <si>
    <t>合肥宝畅交通设施工程有限公司</t>
  </si>
  <si>
    <t>交通标牌</t>
  </si>
  <si>
    <t>合肥捷瑞交通科技有限公司</t>
  </si>
  <si>
    <t>车辆维修</t>
  </si>
  <si>
    <t>安徽合成汽车销售有限公司</t>
  </si>
  <si>
    <t>京东</t>
  </si>
  <si>
    <t>税务局代开</t>
  </si>
  <si>
    <t>标线施工</t>
  </si>
  <si>
    <t>定远县盛达交通工程设施有限公司</t>
  </si>
  <si>
    <t>19.7.17</t>
  </si>
  <si>
    <t>工程款</t>
  </si>
  <si>
    <t>安徽融畅智能科技有限公司</t>
  </si>
  <si>
    <t>合肥融通建设工程有限公司</t>
  </si>
  <si>
    <t xml:space="preserve">其修 </t>
  </si>
  <si>
    <t>远兮</t>
  </si>
  <si>
    <t>18年社保费用</t>
  </si>
  <si>
    <t>加油费</t>
  </si>
  <si>
    <t>19.10.11</t>
  </si>
  <si>
    <t>标牌</t>
  </si>
  <si>
    <t>合肥立皖交通设施制造有限公司</t>
  </si>
  <si>
    <t>电脑</t>
  </si>
  <si>
    <t>上海圆迈贸易有限公司</t>
  </si>
  <si>
    <t>粉盒</t>
  </si>
  <si>
    <t>合肥振电办公设备有限公司</t>
  </si>
  <si>
    <t>庐江县安固混凝土制品有限公司</t>
  </si>
  <si>
    <t>19.10.12</t>
  </si>
  <si>
    <t>项目费用</t>
  </si>
  <si>
    <t>孙业顺</t>
  </si>
  <si>
    <t>办公用品</t>
  </si>
  <si>
    <t>管理费用</t>
  </si>
  <si>
    <t>办公费用</t>
  </si>
  <si>
    <t>19.12.21</t>
  </si>
  <si>
    <t>2019.12.25</t>
  </si>
  <si>
    <t>过路费</t>
  </si>
  <si>
    <t>车辆费用</t>
  </si>
  <si>
    <t>1份</t>
  </si>
  <si>
    <t>长丰鼎立建材有限责任公司</t>
  </si>
  <si>
    <t>混凝土40立方</t>
  </si>
  <si>
    <t>有，合同价23242</t>
  </si>
  <si>
    <t>结清证明付在发票后做账</t>
  </si>
  <si>
    <t>标线涂料</t>
  </si>
  <si>
    <t>有，合同价502900</t>
  </si>
  <si>
    <t>2份</t>
  </si>
  <si>
    <t>安徽融通智能科技有限公司</t>
  </si>
  <si>
    <t>工程服务</t>
  </si>
  <si>
    <t>有，合同价30万</t>
  </si>
  <si>
    <t>2019年9月人员工资</t>
  </si>
  <si>
    <t>3份</t>
  </si>
  <si>
    <t>单悬臂杆件42套</t>
  </si>
  <si>
    <t>暂无合同</t>
  </si>
  <si>
    <t>代扣税金</t>
  </si>
  <si>
    <t>管理费</t>
  </si>
  <si>
    <t>可支付金额：</t>
  </si>
  <si>
    <t>公司代缴税金：</t>
  </si>
  <si>
    <t>税种</t>
  </si>
  <si>
    <t>税额</t>
  </si>
  <si>
    <t>11月税费</t>
  </si>
  <si>
    <t>2021年1月份工程地缴税2%</t>
  </si>
  <si>
    <t>2021年2月份工程地缴税2%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</si>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</sst>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178" formatCode="yy/m/d;@"/>
    <numFmt numFmtId="44" formatCode="_ &quot;￥&quot;* #,##0.00_ ;_ &quot;￥&quot;* \-#,##0.00_ ;_ &quot;￥&quot;* &quot;-&quot;??_ ;_ @_ "/>
    <numFmt numFmtId="179" formatCode="yyyy&quot;年&quot;m&quot;月&quot;;@"/>
    <numFmt numFmtId="41" formatCode="_ * #,##0_ ;_ * \-#,##0_ ;_ * &quot;-&quot;_ ;_ @_ "/>
    <numFmt numFmtId="180" formatCode="#,##0_ 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9"/>
      <name val="宋体"/>
      <charset val="134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4" borderId="2" xfId="1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0" fillId="0" borderId="0" xfId="0" applyNumberFormat="1"/>
    <xf numFmtId="10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1" fillId="6" borderId="2" xfId="0" applyNumberFormat="1" applyFont="1" applyFill="1" applyBorder="1" applyAlignment="1">
      <alignment horizontal="center" vertical="center"/>
    </xf>
    <xf numFmtId="177" fontId="7" fillId="0" borderId="6" xfId="49" applyNumberFormat="1" applyFont="1" applyBorder="1" applyAlignment="1">
      <alignment vertical="top" wrapText="1"/>
    </xf>
    <xf numFmtId="177" fontId="7" fillId="0" borderId="7" xfId="49" applyNumberFormat="1" applyFont="1" applyBorder="1" applyAlignment="1">
      <alignment vertical="top" wrapText="1"/>
    </xf>
    <xf numFmtId="177" fontId="7" fillId="0" borderId="2" xfId="49" applyNumberFormat="1" applyFont="1" applyBorder="1" applyAlignment="1">
      <alignment horizontal="left" vertical="top" wrapText="1"/>
    </xf>
    <xf numFmtId="176" fontId="8" fillId="6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6" fillId="5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78" fontId="9" fillId="0" borderId="2" xfId="0" applyNumberFormat="1" applyFont="1" applyBorder="1" applyAlignment="1">
      <alignment vertical="center"/>
    </xf>
    <xf numFmtId="178" fontId="10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left" vertical="center"/>
    </xf>
    <xf numFmtId="178" fontId="10" fillId="0" borderId="2" xfId="0" applyNumberFormat="1" applyFont="1" applyBorder="1" applyAlignment="1">
      <alignment vertical="center"/>
    </xf>
    <xf numFmtId="0" fontId="11" fillId="0" borderId="0" xfId="0" applyFont="1"/>
    <xf numFmtId="178" fontId="12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11" applyFont="1" applyBorder="1" applyAlignment="1">
      <alignment horizontal="center" vertical="center"/>
    </xf>
    <xf numFmtId="177" fontId="10" fillId="2" borderId="2" xfId="0" applyNumberFormat="1" applyFont="1" applyFill="1" applyBorder="1" applyAlignment="1">
      <alignment vertical="center"/>
    </xf>
    <xf numFmtId="9" fontId="9" fillId="0" borderId="2" xfId="11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/>
    </xf>
    <xf numFmtId="177" fontId="13" fillId="3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178" fontId="1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vertical="center"/>
    </xf>
    <xf numFmtId="18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4" borderId="2" xfId="11" applyFont="1" applyFill="1" applyBorder="1" applyAlignment="1">
      <alignment horizontal="center" vertical="center"/>
    </xf>
    <xf numFmtId="178" fontId="9" fillId="5" borderId="2" xfId="0" applyNumberFormat="1" applyFont="1" applyFill="1" applyBorder="1" applyAlignment="1">
      <alignment horizontal="center" vertical="center"/>
    </xf>
    <xf numFmtId="178" fontId="9" fillId="6" borderId="2" xfId="0" applyNumberFormat="1" applyFont="1" applyFill="1" applyBorder="1" applyAlignment="1">
      <alignment horizontal="center" vertical="center"/>
    </xf>
    <xf numFmtId="177" fontId="10" fillId="5" borderId="2" xfId="0" applyNumberFormat="1" applyFont="1" applyFill="1" applyBorder="1" applyAlignment="1">
      <alignment vertical="center"/>
    </xf>
    <xf numFmtId="179" fontId="10" fillId="0" borderId="2" xfId="0" applyNumberFormat="1" applyFont="1" applyBorder="1" applyAlignment="1">
      <alignment horizontal="center" vertical="center"/>
    </xf>
    <xf numFmtId="9" fontId="10" fillId="4" borderId="2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8" fontId="9" fillId="0" borderId="4" xfId="0" applyNumberFormat="1" applyFont="1" applyBorder="1" applyAlignment="1">
      <alignment horizontal="left" vertical="center"/>
    </xf>
    <xf numFmtId="178" fontId="9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wrapText="1"/>
    </xf>
    <xf numFmtId="176" fontId="12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76" fontId="11" fillId="0" borderId="0" xfId="0" applyNumberFormat="1" applyFont="1"/>
    <xf numFmtId="10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76" fontId="10" fillId="6" borderId="2" xfId="0" applyNumberFormat="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14" fillId="0" borderId="2" xfId="0" applyNumberFormat="1" applyFont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2" xfId="0" applyFont="1" applyBorder="1"/>
    <xf numFmtId="177" fontId="9" fillId="3" borderId="2" xfId="0" applyNumberFormat="1" applyFont="1" applyFill="1" applyBorder="1" applyAlignment="1">
      <alignment vertical="center"/>
    </xf>
    <xf numFmtId="177" fontId="13" fillId="3" borderId="2" xfId="0" applyNumberFormat="1" applyFont="1" applyFill="1" applyBorder="1"/>
    <xf numFmtId="178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/>
    <xf numFmtId="177" fontId="13" fillId="5" borderId="2" xfId="0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0" fontId="1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13" fillId="3" borderId="2" xfId="0" applyNumberFormat="1" applyFont="1" applyFill="1" applyBorder="1"/>
    <xf numFmtId="176" fontId="9" fillId="0" borderId="2" xfId="0" applyNumberFormat="1" applyFont="1" applyBorder="1"/>
    <xf numFmtId="0" fontId="9" fillId="0" borderId="0" xfId="0" applyFont="1" applyAlignment="1">
      <alignment vertical="center" wrapText="1"/>
    </xf>
    <xf numFmtId="176" fontId="13" fillId="3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"/>
  <sheetViews>
    <sheetView tabSelected="1" topLeftCell="A43" workbookViewId="0">
      <selection activeCell="M61" sqref="M61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15.75" style="3" customWidth="1"/>
    <col min="9" max="9" width="16" style="4" customWidth="1"/>
    <col min="10" max="10" width="13.875" style="3" customWidth="1"/>
    <col min="11" max="11" width="28.75" style="5" customWidth="1"/>
    <col min="12" max="12" width="22.375" style="6" customWidth="1"/>
    <col min="13" max="13" width="17.25" style="6" customWidth="1"/>
    <col min="14" max="14" width="6" style="6" customWidth="1"/>
    <col min="15" max="15" width="16.5" style="59" customWidth="1"/>
    <col min="16" max="16384" width="9" style="6"/>
  </cols>
  <sheetData>
    <row r="1" ht="21.9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  <c r="M1"/>
      <c r="N1"/>
      <c r="O1" s="90"/>
    </row>
    <row r="2" ht="18" customHeight="1" spans="1:16">
      <c r="A2" s="60" t="s">
        <v>1</v>
      </c>
      <c r="B2" s="61" t="s">
        <v>2</v>
      </c>
      <c r="C2" s="62" t="s">
        <v>3</v>
      </c>
      <c r="D2" s="62">
        <v>7192965.8</v>
      </c>
      <c r="E2" s="63" t="s">
        <v>4</v>
      </c>
      <c r="F2" s="62" t="s">
        <v>5</v>
      </c>
      <c r="G2" s="63" t="s">
        <v>6</v>
      </c>
      <c r="H2" s="64" t="s">
        <v>7</v>
      </c>
      <c r="I2" s="91"/>
      <c r="J2" s="92"/>
      <c r="K2" s="67"/>
      <c r="L2" s="67"/>
      <c r="M2" s="66"/>
      <c r="N2" s="66"/>
      <c r="O2" s="93"/>
      <c r="P2" s="79"/>
    </row>
    <row r="3" ht="18" customHeight="1" spans="1:16">
      <c r="A3" s="60" t="s">
        <v>8</v>
      </c>
      <c r="B3" s="65"/>
      <c r="C3" s="62" t="s">
        <v>9</v>
      </c>
      <c r="D3" s="62"/>
      <c r="E3" s="66"/>
      <c r="F3" s="66"/>
      <c r="G3" s="66"/>
      <c r="H3" s="67"/>
      <c r="I3" s="94"/>
      <c r="J3" s="67"/>
      <c r="K3" s="67"/>
      <c r="L3" s="67"/>
      <c r="M3" s="66"/>
      <c r="N3" s="66"/>
      <c r="O3" s="93"/>
      <c r="P3" s="79"/>
    </row>
    <row r="4" ht="18" customHeight="1" spans="1:16">
      <c r="A4" s="68" t="s">
        <v>10</v>
      </c>
      <c r="B4" s="66"/>
      <c r="C4" s="66"/>
      <c r="D4" s="66"/>
      <c r="E4" s="66"/>
      <c r="F4" s="66"/>
      <c r="G4" s="66"/>
      <c r="H4" s="67"/>
      <c r="I4" s="94"/>
      <c r="J4" s="67"/>
      <c r="K4" s="67"/>
      <c r="L4" s="67"/>
      <c r="M4" s="66"/>
      <c r="N4" s="66"/>
      <c r="O4" s="93"/>
      <c r="P4" s="79"/>
    </row>
    <row r="5" ht="18" customHeight="1" spans="1:16">
      <c r="A5" s="69" t="s">
        <v>11</v>
      </c>
      <c r="B5" s="69" t="s">
        <v>12</v>
      </c>
      <c r="C5" s="69" t="s">
        <v>13</v>
      </c>
      <c r="D5" s="69"/>
      <c r="E5" s="69" t="s">
        <v>14</v>
      </c>
      <c r="F5" s="69"/>
      <c r="G5" s="69" t="s">
        <v>15</v>
      </c>
      <c r="H5" s="70" t="s">
        <v>16</v>
      </c>
      <c r="I5" s="70"/>
      <c r="J5" s="70"/>
      <c r="K5" s="66"/>
      <c r="L5" s="66"/>
      <c r="M5" s="66"/>
      <c r="N5" s="66"/>
      <c r="O5" s="93"/>
      <c r="P5" s="79"/>
    </row>
    <row r="6" ht="18" customHeight="1" spans="1:16">
      <c r="A6" s="69"/>
      <c r="B6" s="69"/>
      <c r="C6" s="69" t="s">
        <v>17</v>
      </c>
      <c r="D6" s="69" t="s">
        <v>18</v>
      </c>
      <c r="E6" s="69" t="s">
        <v>17</v>
      </c>
      <c r="F6" s="69" t="s">
        <v>18</v>
      </c>
      <c r="G6" s="69"/>
      <c r="H6" s="70" t="s">
        <v>19</v>
      </c>
      <c r="I6" s="95" t="s">
        <v>20</v>
      </c>
      <c r="J6" s="70" t="s">
        <v>21</v>
      </c>
      <c r="K6" s="66"/>
      <c r="L6" s="66"/>
      <c r="M6" s="66"/>
      <c r="N6" s="66"/>
      <c r="O6" s="93"/>
      <c r="P6" s="79"/>
    </row>
    <row r="7" ht="18" customHeight="1" spans="1:16">
      <c r="A7" s="71"/>
      <c r="B7" s="62">
        <f t="shared" ref="B7:B15" si="0">G7/(1+C7+E7)</f>
        <v>272727.272727273</v>
      </c>
      <c r="C7" s="72">
        <v>0.02</v>
      </c>
      <c r="D7" s="62">
        <f t="shared" ref="D7:D15" si="1">G7/(1+E7+C7)*C7</f>
        <v>5454.54545454545</v>
      </c>
      <c r="E7" s="72">
        <v>0.08</v>
      </c>
      <c r="F7" s="62">
        <f t="shared" ref="F7:F15" si="2">G7/(1+C7+E7)*E7</f>
        <v>21818.1818181818</v>
      </c>
      <c r="G7" s="73">
        <v>300000</v>
      </c>
      <c r="H7" s="71" t="s">
        <v>22</v>
      </c>
      <c r="I7" s="96">
        <v>300000</v>
      </c>
      <c r="J7" s="97" t="s">
        <v>23</v>
      </c>
      <c r="K7" s="66"/>
      <c r="L7" s="66"/>
      <c r="M7" s="66"/>
      <c r="N7" s="66"/>
      <c r="O7" s="93"/>
      <c r="P7" s="79"/>
    </row>
    <row r="8" ht="18" customHeight="1" spans="1:16">
      <c r="A8" s="71"/>
      <c r="B8" s="62">
        <f t="shared" si="0"/>
        <v>1045454.54545455</v>
      </c>
      <c r="C8" s="72">
        <v>0.02</v>
      </c>
      <c r="D8" s="62">
        <f t="shared" si="1"/>
        <v>20909.0909090909</v>
      </c>
      <c r="E8" s="72">
        <v>0.08</v>
      </c>
      <c r="F8" s="62">
        <f t="shared" si="2"/>
        <v>83636.3636363636</v>
      </c>
      <c r="G8" s="73">
        <v>1150000</v>
      </c>
      <c r="H8" s="71" t="s">
        <v>24</v>
      </c>
      <c r="I8" s="96">
        <v>1150000</v>
      </c>
      <c r="J8" s="97" t="s">
        <v>23</v>
      </c>
      <c r="K8" s="79"/>
      <c r="L8" s="66"/>
      <c r="M8" s="66"/>
      <c r="N8" s="66"/>
      <c r="O8" s="93"/>
      <c r="P8" s="79"/>
    </row>
    <row r="9" ht="18" customHeight="1" spans="1:16">
      <c r="A9" s="71"/>
      <c r="B9" s="62">
        <f t="shared" si="0"/>
        <v>275229.357798165</v>
      </c>
      <c r="C9" s="72">
        <v>0.02</v>
      </c>
      <c r="D9" s="62">
        <f t="shared" si="1"/>
        <v>5504.5871559633</v>
      </c>
      <c r="E9" s="72">
        <v>0.07</v>
      </c>
      <c r="F9" s="62">
        <f t="shared" si="2"/>
        <v>19266.0550458716</v>
      </c>
      <c r="G9" s="73">
        <v>300000</v>
      </c>
      <c r="H9" s="71" t="s">
        <v>25</v>
      </c>
      <c r="I9" s="96">
        <v>300000</v>
      </c>
      <c r="J9" s="97" t="s">
        <v>23</v>
      </c>
      <c r="K9" s="66"/>
      <c r="L9" s="66"/>
      <c r="M9" s="66"/>
      <c r="N9" s="66"/>
      <c r="O9" s="93"/>
      <c r="P9" s="79"/>
    </row>
    <row r="10" ht="18" customHeight="1" spans="1:16">
      <c r="A10" s="71"/>
      <c r="B10" s="62">
        <f t="shared" si="0"/>
        <v>1009174.31192661</v>
      </c>
      <c r="C10" s="72">
        <v>0.02</v>
      </c>
      <c r="D10" s="62">
        <f t="shared" si="1"/>
        <v>20183.4862385321</v>
      </c>
      <c r="E10" s="72">
        <v>0.07</v>
      </c>
      <c r="F10" s="62">
        <f t="shared" si="2"/>
        <v>70642.2018348624</v>
      </c>
      <c r="G10" s="73">
        <v>1100000</v>
      </c>
      <c r="H10" s="71" t="s">
        <v>26</v>
      </c>
      <c r="I10" s="96">
        <v>1100000</v>
      </c>
      <c r="J10" s="97" t="s">
        <v>23</v>
      </c>
      <c r="K10" s="66"/>
      <c r="L10" s="66"/>
      <c r="M10" s="66"/>
      <c r="N10" s="66"/>
      <c r="O10" s="93"/>
      <c r="P10" s="79"/>
    </row>
    <row r="11" ht="18" customHeight="1" spans="1:16">
      <c r="A11" s="71"/>
      <c r="B11" s="62">
        <f t="shared" si="0"/>
        <v>183486.23853211</v>
      </c>
      <c r="C11" s="72">
        <v>0.02</v>
      </c>
      <c r="D11" s="62">
        <f t="shared" si="1"/>
        <v>3669.7247706422</v>
      </c>
      <c r="E11" s="72">
        <v>0.07</v>
      </c>
      <c r="F11" s="62">
        <f t="shared" si="2"/>
        <v>12844.0366972477</v>
      </c>
      <c r="G11" s="73">
        <v>200000</v>
      </c>
      <c r="H11" s="71" t="s">
        <v>27</v>
      </c>
      <c r="I11" s="96">
        <v>200000</v>
      </c>
      <c r="J11" s="97" t="s">
        <v>23</v>
      </c>
      <c r="K11" s="66"/>
      <c r="L11" s="66"/>
      <c r="M11" s="66"/>
      <c r="N11" s="66"/>
      <c r="O11" s="93"/>
      <c r="P11" s="79"/>
    </row>
    <row r="12" ht="18" customHeight="1" spans="1:16">
      <c r="A12" s="71"/>
      <c r="B12" s="62">
        <f t="shared" si="0"/>
        <v>458715.596330275</v>
      </c>
      <c r="C12" s="72">
        <v>0.02</v>
      </c>
      <c r="D12" s="62">
        <f t="shared" si="1"/>
        <v>9174.3119266055</v>
      </c>
      <c r="E12" s="72">
        <v>0.07</v>
      </c>
      <c r="F12" s="62">
        <f t="shared" si="2"/>
        <v>32110.0917431193</v>
      </c>
      <c r="G12" s="73">
        <v>500000</v>
      </c>
      <c r="H12" s="71" t="s">
        <v>28</v>
      </c>
      <c r="I12" s="96">
        <v>500000</v>
      </c>
      <c r="J12" s="97" t="s">
        <v>23</v>
      </c>
      <c r="K12" s="66"/>
      <c r="L12" s="66"/>
      <c r="M12" s="66"/>
      <c r="N12" s="66"/>
      <c r="O12" s="93"/>
      <c r="P12" s="79"/>
    </row>
    <row r="13" ht="18" customHeight="1" spans="1:16">
      <c r="A13" s="71" t="s">
        <v>29</v>
      </c>
      <c r="B13" s="62">
        <f t="shared" si="0"/>
        <v>243763.082568807</v>
      </c>
      <c r="C13" s="72">
        <v>0.02</v>
      </c>
      <c r="D13" s="62">
        <f t="shared" si="1"/>
        <v>4875.26165137615</v>
      </c>
      <c r="E13" s="72">
        <v>0.07</v>
      </c>
      <c r="F13" s="62">
        <f t="shared" si="2"/>
        <v>17063.4157798165</v>
      </c>
      <c r="G13" s="73">
        <v>265701.76</v>
      </c>
      <c r="H13" s="71">
        <v>44228</v>
      </c>
      <c r="I13" s="96">
        <v>265701.76</v>
      </c>
      <c r="J13" s="97" t="s">
        <v>30</v>
      </c>
      <c r="K13" s="66"/>
      <c r="L13" s="66"/>
      <c r="M13" s="66"/>
      <c r="N13" s="66"/>
      <c r="O13" s="93"/>
      <c r="P13" s="79"/>
    </row>
    <row r="14" ht="18" customHeight="1" spans="1:16">
      <c r="A14" s="71">
        <v>44230</v>
      </c>
      <c r="B14" s="62">
        <f t="shared" si="0"/>
        <v>609406.422018349</v>
      </c>
      <c r="C14" s="74">
        <v>0.02</v>
      </c>
      <c r="D14" s="62">
        <f t="shared" si="1"/>
        <v>12188.128440367</v>
      </c>
      <c r="E14" s="74">
        <v>0.07</v>
      </c>
      <c r="F14" s="62">
        <f t="shared" si="2"/>
        <v>42658.4495412844</v>
      </c>
      <c r="G14" s="73">
        <v>664253</v>
      </c>
      <c r="H14" s="71">
        <v>44232</v>
      </c>
      <c r="I14" s="96">
        <v>664253</v>
      </c>
      <c r="J14" s="97" t="s">
        <v>30</v>
      </c>
      <c r="K14" s="66"/>
      <c r="L14" s="66"/>
      <c r="M14" s="66"/>
      <c r="N14" s="66"/>
      <c r="O14" s="93"/>
      <c r="P14" s="79"/>
    </row>
    <row r="15" ht="18" customHeight="1" spans="1:16">
      <c r="A15" s="71"/>
      <c r="B15" s="62">
        <f t="shared" si="0"/>
        <v>0</v>
      </c>
      <c r="C15" s="72"/>
      <c r="D15" s="62">
        <f t="shared" si="1"/>
        <v>0</v>
      </c>
      <c r="E15" s="72">
        <v>0.08</v>
      </c>
      <c r="F15" s="62">
        <f t="shared" si="2"/>
        <v>0</v>
      </c>
      <c r="G15" s="73"/>
      <c r="H15" s="71"/>
      <c r="I15" s="96"/>
      <c r="J15" s="97"/>
      <c r="K15" s="66"/>
      <c r="L15" s="66"/>
      <c r="M15" s="66"/>
      <c r="N15" s="66"/>
      <c r="O15" s="93"/>
      <c r="P15" s="79"/>
    </row>
    <row r="16" ht="18" customHeight="1" spans="1:16">
      <c r="A16" s="75" t="s">
        <v>31</v>
      </c>
      <c r="B16" s="76">
        <f t="shared" ref="B16:G16" si="3">SUM(B7:B15)</f>
        <v>4097956.82735613</v>
      </c>
      <c r="C16" s="77"/>
      <c r="D16" s="77">
        <v>52051.7097581318</v>
      </c>
      <c r="E16" s="77"/>
      <c r="F16" s="76">
        <f t="shared" si="3"/>
        <v>300038.796096747</v>
      </c>
      <c r="G16" s="76">
        <f t="shared" si="3"/>
        <v>4479954.76</v>
      </c>
      <c r="H16" s="78"/>
      <c r="I16" s="98">
        <f>SUM(I7:I15)</f>
        <v>4479954.76</v>
      </c>
      <c r="J16" s="78"/>
      <c r="K16" s="99"/>
      <c r="L16" s="100"/>
      <c r="M16" s="66"/>
      <c r="N16" s="66"/>
      <c r="O16" s="93"/>
      <c r="P16" s="79"/>
    </row>
    <row r="17" ht="18" customHeight="1" spans="1:16">
      <c r="A17" s="68" t="s">
        <v>32</v>
      </c>
      <c r="B17" s="79"/>
      <c r="C17" s="66"/>
      <c r="D17" s="66"/>
      <c r="E17" s="66"/>
      <c r="F17" s="66"/>
      <c r="G17" s="66"/>
      <c r="H17" s="66"/>
      <c r="I17" s="101"/>
      <c r="J17" s="99"/>
      <c r="K17" s="102" t="s">
        <v>33</v>
      </c>
      <c r="L17" s="70" t="s">
        <v>34</v>
      </c>
      <c r="M17" s="70" t="s">
        <v>35</v>
      </c>
      <c r="N17" s="70" t="s">
        <v>36</v>
      </c>
      <c r="O17" s="103" t="s">
        <v>37</v>
      </c>
      <c r="P17" s="70" t="s">
        <v>37</v>
      </c>
    </row>
    <row r="18" s="1" customFormat="1" ht="18" customHeight="1" spans="1:16">
      <c r="A18" s="80" t="s">
        <v>38</v>
      </c>
      <c r="B18" s="69" t="s">
        <v>39</v>
      </c>
      <c r="C18" s="69" t="s">
        <v>40</v>
      </c>
      <c r="D18" s="69" t="s">
        <v>41</v>
      </c>
      <c r="E18" s="69" t="s">
        <v>17</v>
      </c>
      <c r="F18" s="69" t="s">
        <v>42</v>
      </c>
      <c r="G18" s="69" t="s">
        <v>15</v>
      </c>
      <c r="H18" s="69" t="s">
        <v>43</v>
      </c>
      <c r="I18" s="104" t="s">
        <v>20</v>
      </c>
      <c r="J18" s="69" t="s">
        <v>21</v>
      </c>
      <c r="K18" s="105"/>
      <c r="L18" s="106"/>
      <c r="M18" s="83"/>
      <c r="N18" s="83"/>
      <c r="O18" s="107"/>
      <c r="P18" s="106"/>
    </row>
    <row r="19" s="1" customFormat="1" ht="18" customHeight="1" spans="1:16">
      <c r="A19" s="61" t="s">
        <v>44</v>
      </c>
      <c r="B19" s="81">
        <f t="shared" ref="B19:B33" si="4">ROUND(G19/(1+E19),2)</f>
        <v>80299.06</v>
      </c>
      <c r="C19" s="82">
        <v>4</v>
      </c>
      <c r="D19" s="83" t="s">
        <v>45</v>
      </c>
      <c r="E19" s="84">
        <v>0.06</v>
      </c>
      <c r="F19" s="81">
        <f t="shared" ref="F19:F33" si="5">ROUND(G19/(1+E19)*E19,2)</f>
        <v>4817.94</v>
      </c>
      <c r="G19" s="73">
        <v>85117</v>
      </c>
      <c r="H19" s="71" t="s">
        <v>46</v>
      </c>
      <c r="I19" s="108">
        <v>100000</v>
      </c>
      <c r="J19" s="46" t="s">
        <v>47</v>
      </c>
      <c r="K19" s="105" t="s">
        <v>48</v>
      </c>
      <c r="L19" s="106"/>
      <c r="M19" s="83"/>
      <c r="N19" s="83"/>
      <c r="O19" s="107"/>
      <c r="P19" s="106"/>
    </row>
    <row r="20" s="1" customFormat="1" ht="18" customHeight="1" spans="1:16">
      <c r="A20" s="61" t="s">
        <v>44</v>
      </c>
      <c r="B20" s="81">
        <f t="shared" si="4"/>
        <v>85283</v>
      </c>
      <c r="C20" s="82">
        <v>28</v>
      </c>
      <c r="D20" s="83" t="s">
        <v>49</v>
      </c>
      <c r="E20" s="84">
        <v>0</v>
      </c>
      <c r="F20" s="81">
        <f t="shared" si="5"/>
        <v>0</v>
      </c>
      <c r="G20" s="73">
        <v>85283</v>
      </c>
      <c r="H20" s="85" t="s">
        <v>50</v>
      </c>
      <c r="I20" s="108">
        <v>148746.36</v>
      </c>
      <c r="J20" s="47" t="s">
        <v>51</v>
      </c>
      <c r="K20" s="105"/>
      <c r="L20" s="106"/>
      <c r="M20" s="83"/>
      <c r="N20" s="83"/>
      <c r="O20" s="107"/>
      <c r="P20" s="106"/>
    </row>
    <row r="21" s="1" customFormat="1" ht="18" customHeight="1" spans="1:16">
      <c r="A21" s="61"/>
      <c r="B21" s="81"/>
      <c r="C21" s="82"/>
      <c r="D21" s="83"/>
      <c r="E21" s="84"/>
      <c r="F21" s="81"/>
      <c r="G21" s="73"/>
      <c r="H21" s="86"/>
      <c r="I21" s="109">
        <v>30000</v>
      </c>
      <c r="J21" s="48" t="s">
        <v>52</v>
      </c>
      <c r="K21" s="105"/>
      <c r="L21" s="106"/>
      <c r="M21" s="83"/>
      <c r="N21" s="83"/>
      <c r="O21" s="107"/>
      <c r="P21" s="106"/>
    </row>
    <row r="22" s="1" customFormat="1" ht="18" customHeight="1" spans="1:16">
      <c r="A22" s="61" t="s">
        <v>53</v>
      </c>
      <c r="B22" s="81">
        <f t="shared" si="4"/>
        <v>85970.87</v>
      </c>
      <c r="C22" s="82">
        <v>1</v>
      </c>
      <c r="D22" s="83" t="s">
        <v>45</v>
      </c>
      <c r="E22" s="84">
        <v>0.03</v>
      </c>
      <c r="F22" s="81">
        <f t="shared" si="5"/>
        <v>2579.13</v>
      </c>
      <c r="G22" s="73">
        <v>88550</v>
      </c>
      <c r="H22" s="71" t="s">
        <v>54</v>
      </c>
      <c r="I22" s="95"/>
      <c r="J22" s="97"/>
      <c r="K22" s="105" t="s">
        <v>55</v>
      </c>
      <c r="L22" s="106"/>
      <c r="M22" s="83"/>
      <c r="N22" s="83"/>
      <c r="O22" s="107"/>
      <c r="P22" s="106"/>
    </row>
    <row r="23" s="1" customFormat="1" ht="18" customHeight="1" spans="1:16">
      <c r="A23" s="61" t="s">
        <v>53</v>
      </c>
      <c r="B23" s="81">
        <f t="shared" si="4"/>
        <v>2641.51</v>
      </c>
      <c r="C23" s="82">
        <v>1</v>
      </c>
      <c r="D23" s="83" t="s">
        <v>45</v>
      </c>
      <c r="E23" s="84">
        <v>0.06</v>
      </c>
      <c r="F23" s="81">
        <f t="shared" si="5"/>
        <v>158.49</v>
      </c>
      <c r="G23" s="73">
        <v>2800</v>
      </c>
      <c r="H23" s="71" t="s">
        <v>56</v>
      </c>
      <c r="I23" s="95"/>
      <c r="J23" s="97"/>
      <c r="K23" s="105" t="s">
        <v>57</v>
      </c>
      <c r="L23" s="106"/>
      <c r="M23" s="83"/>
      <c r="N23" s="83"/>
      <c r="O23" s="107"/>
      <c r="P23" s="106"/>
    </row>
    <row r="24" s="1" customFormat="1" ht="18" customHeight="1" spans="1:16">
      <c r="A24" s="61" t="s">
        <v>53</v>
      </c>
      <c r="B24" s="81">
        <f t="shared" si="4"/>
        <v>9867</v>
      </c>
      <c r="C24" s="82">
        <v>10</v>
      </c>
      <c r="D24" s="83" t="s">
        <v>49</v>
      </c>
      <c r="E24" s="84">
        <v>0</v>
      </c>
      <c r="F24" s="81">
        <f t="shared" si="5"/>
        <v>0</v>
      </c>
      <c r="G24" s="73">
        <v>9867</v>
      </c>
      <c r="H24" s="71"/>
      <c r="I24" s="95"/>
      <c r="J24" s="97"/>
      <c r="K24" s="105"/>
      <c r="L24" s="106"/>
      <c r="M24" s="83"/>
      <c r="N24" s="83"/>
      <c r="O24" s="107"/>
      <c r="P24" s="106"/>
    </row>
    <row r="25" s="1" customFormat="1" ht="18" customHeight="1" spans="1:16">
      <c r="A25" s="61" t="s">
        <v>58</v>
      </c>
      <c r="B25" s="81">
        <f t="shared" si="4"/>
        <v>3816</v>
      </c>
      <c r="C25" s="82">
        <v>6</v>
      </c>
      <c r="D25" s="83" t="s">
        <v>49</v>
      </c>
      <c r="E25" s="84">
        <v>0</v>
      </c>
      <c r="F25" s="81">
        <f t="shared" si="5"/>
        <v>0</v>
      </c>
      <c r="G25" s="73">
        <v>3816</v>
      </c>
      <c r="H25" s="71" t="s">
        <v>59</v>
      </c>
      <c r="I25" s="95"/>
      <c r="J25" s="97"/>
      <c r="K25" s="105"/>
      <c r="L25" s="106"/>
      <c r="M25" s="83"/>
      <c r="N25" s="83"/>
      <c r="O25" s="107"/>
      <c r="P25" s="106"/>
    </row>
    <row r="26" s="1" customFormat="1" ht="18" customHeight="1" spans="1:16">
      <c r="A26" s="61" t="s">
        <v>60</v>
      </c>
      <c r="B26" s="81">
        <f t="shared" si="4"/>
        <v>1486.35</v>
      </c>
      <c r="C26" s="82">
        <v>40</v>
      </c>
      <c r="D26" s="83" t="s">
        <v>49</v>
      </c>
      <c r="E26" s="84">
        <v>0</v>
      </c>
      <c r="F26" s="81">
        <f t="shared" si="5"/>
        <v>0</v>
      </c>
      <c r="G26" s="73">
        <v>1486.35</v>
      </c>
      <c r="H26" s="71" t="s">
        <v>61</v>
      </c>
      <c r="I26" s="109">
        <v>331661.81</v>
      </c>
      <c r="J26" s="97" t="s">
        <v>51</v>
      </c>
      <c r="K26" s="105"/>
      <c r="L26" s="106"/>
      <c r="M26" s="83"/>
      <c r="N26" s="83"/>
      <c r="O26" s="107"/>
      <c r="P26" s="106"/>
    </row>
    <row r="27" s="1" customFormat="1" ht="18" customHeight="1" spans="1:16">
      <c r="A27" s="61" t="s">
        <v>62</v>
      </c>
      <c r="B27" s="81">
        <f t="shared" si="4"/>
        <v>255172.41</v>
      </c>
      <c r="C27" s="82">
        <v>3</v>
      </c>
      <c r="D27" s="83" t="s">
        <v>45</v>
      </c>
      <c r="E27" s="84">
        <v>0.16</v>
      </c>
      <c r="F27" s="81">
        <f t="shared" si="5"/>
        <v>40827.59</v>
      </c>
      <c r="G27" s="73">
        <v>296000</v>
      </c>
      <c r="H27" s="71" t="s">
        <v>63</v>
      </c>
      <c r="I27" s="109">
        <v>621865.9</v>
      </c>
      <c r="J27" s="97" t="s">
        <v>64</v>
      </c>
      <c r="K27" s="105" t="s">
        <v>65</v>
      </c>
      <c r="L27" s="106"/>
      <c r="M27" s="83"/>
      <c r="N27" s="83"/>
      <c r="O27" s="107"/>
      <c r="P27" s="106"/>
    </row>
    <row r="28" s="1" customFormat="1" ht="18" customHeight="1" spans="1:16">
      <c r="A28" s="61" t="s">
        <v>62</v>
      </c>
      <c r="B28" s="81">
        <f t="shared" si="4"/>
        <v>86206.9</v>
      </c>
      <c r="C28" s="82">
        <v>1</v>
      </c>
      <c r="D28" s="83" t="s">
        <v>45</v>
      </c>
      <c r="E28" s="84">
        <v>0.16</v>
      </c>
      <c r="F28" s="81">
        <f t="shared" si="5"/>
        <v>13793.1</v>
      </c>
      <c r="G28" s="73">
        <v>100000</v>
      </c>
      <c r="H28" s="71" t="s">
        <v>66</v>
      </c>
      <c r="I28" s="109">
        <v>115000</v>
      </c>
      <c r="J28" s="97" t="s">
        <v>52</v>
      </c>
      <c r="K28" s="105" t="s">
        <v>67</v>
      </c>
      <c r="L28" s="106"/>
      <c r="M28" s="83"/>
      <c r="N28" s="83"/>
      <c r="O28" s="107"/>
      <c r="P28" s="106"/>
    </row>
    <row r="29" s="1" customFormat="1" ht="18" customHeight="1" spans="1:16">
      <c r="A29" s="61" t="s">
        <v>62</v>
      </c>
      <c r="B29" s="81">
        <f t="shared" si="4"/>
        <v>256034.48</v>
      </c>
      <c r="C29" s="82">
        <v>3</v>
      </c>
      <c r="D29" s="83" t="s">
        <v>45</v>
      </c>
      <c r="E29" s="84">
        <v>0.16</v>
      </c>
      <c r="F29" s="81">
        <f t="shared" si="5"/>
        <v>40965.52</v>
      </c>
      <c r="G29" s="73">
        <v>297000</v>
      </c>
      <c r="H29" s="71" t="s">
        <v>68</v>
      </c>
      <c r="I29" s="109"/>
      <c r="J29" s="97"/>
      <c r="K29" s="105" t="s">
        <v>69</v>
      </c>
      <c r="L29" s="106"/>
      <c r="M29" s="83"/>
      <c r="N29" s="83"/>
      <c r="O29" s="107"/>
      <c r="P29" s="106"/>
    </row>
    <row r="30" s="1" customFormat="1" ht="18" customHeight="1" spans="1:16">
      <c r="A30" s="61" t="s">
        <v>62</v>
      </c>
      <c r="B30" s="81">
        <f t="shared" si="4"/>
        <v>5251.72</v>
      </c>
      <c r="C30" s="82">
        <v>4</v>
      </c>
      <c r="D30" s="83" t="s">
        <v>45</v>
      </c>
      <c r="E30" s="84">
        <v>0.16</v>
      </c>
      <c r="F30" s="81">
        <f t="shared" si="5"/>
        <v>840.28</v>
      </c>
      <c r="G30" s="73">
        <v>6092</v>
      </c>
      <c r="H30" s="71" t="s">
        <v>70</v>
      </c>
      <c r="I30" s="95"/>
      <c r="J30" s="97"/>
      <c r="K30" s="105" t="s">
        <v>71</v>
      </c>
      <c r="L30" s="106"/>
      <c r="M30" s="83"/>
      <c r="N30" s="83"/>
      <c r="O30" s="107"/>
      <c r="P30" s="106"/>
    </row>
    <row r="31" s="1" customFormat="1" ht="18" customHeight="1" spans="1:16">
      <c r="A31" s="61" t="s">
        <v>62</v>
      </c>
      <c r="B31" s="81">
        <f t="shared" si="4"/>
        <v>252.14</v>
      </c>
      <c r="C31" s="82">
        <v>1</v>
      </c>
      <c r="D31" s="83" t="s">
        <v>45</v>
      </c>
      <c r="E31" s="84">
        <v>0.17</v>
      </c>
      <c r="F31" s="81">
        <f t="shared" si="5"/>
        <v>42.86</v>
      </c>
      <c r="G31" s="73">
        <v>295</v>
      </c>
      <c r="H31" s="71"/>
      <c r="I31" s="95"/>
      <c r="J31" s="97"/>
      <c r="K31" s="105" t="s">
        <v>72</v>
      </c>
      <c r="L31" s="106"/>
      <c r="M31" s="83"/>
      <c r="N31" s="83"/>
      <c r="O31" s="107"/>
      <c r="P31" s="106"/>
    </row>
    <row r="32" s="1" customFormat="1" ht="18" customHeight="1" spans="1:16">
      <c r="A32" s="61" t="s">
        <v>62</v>
      </c>
      <c r="B32" s="81">
        <f t="shared" si="4"/>
        <v>200000</v>
      </c>
      <c r="C32" s="82">
        <v>2</v>
      </c>
      <c r="D32" s="83" t="s">
        <v>49</v>
      </c>
      <c r="E32" s="84">
        <v>0</v>
      </c>
      <c r="F32" s="81">
        <f t="shared" si="5"/>
        <v>0</v>
      </c>
      <c r="G32" s="73">
        <v>200000</v>
      </c>
      <c r="H32" s="71" t="s">
        <v>63</v>
      </c>
      <c r="I32" s="95"/>
      <c r="J32" s="97"/>
      <c r="K32" s="105" t="s">
        <v>73</v>
      </c>
      <c r="L32" s="106"/>
      <c r="M32" s="83"/>
      <c r="N32" s="83"/>
      <c r="O32" s="107"/>
      <c r="P32" s="106"/>
    </row>
    <row r="33" s="1" customFormat="1" ht="18" customHeight="1" spans="1:16">
      <c r="A33" s="61" t="s">
        <v>62</v>
      </c>
      <c r="B33" s="81">
        <f t="shared" si="4"/>
        <v>205200</v>
      </c>
      <c r="C33" s="82">
        <v>2</v>
      </c>
      <c r="D33" s="83" t="s">
        <v>49</v>
      </c>
      <c r="E33" s="84">
        <v>0</v>
      </c>
      <c r="F33" s="81">
        <f t="shared" si="5"/>
        <v>0</v>
      </c>
      <c r="G33" s="73">
        <v>205200</v>
      </c>
      <c r="H33" s="71" t="s">
        <v>74</v>
      </c>
      <c r="I33" s="95"/>
      <c r="J33" s="97"/>
      <c r="K33" s="105" t="s">
        <v>75</v>
      </c>
      <c r="L33" s="106"/>
      <c r="M33" s="83"/>
      <c r="N33" s="83"/>
      <c r="O33" s="107"/>
      <c r="P33" s="106"/>
    </row>
    <row r="34" s="1" customFormat="1" ht="18" customHeight="1" spans="1:16">
      <c r="A34" s="61"/>
      <c r="B34" s="81"/>
      <c r="C34" s="82"/>
      <c r="D34" s="83"/>
      <c r="E34" s="84"/>
      <c r="F34" s="81"/>
      <c r="G34" s="73"/>
      <c r="H34" s="86"/>
      <c r="I34" s="79"/>
      <c r="J34" s="110"/>
      <c r="K34" s="105"/>
      <c r="L34" s="106"/>
      <c r="M34" s="83"/>
      <c r="N34" s="83"/>
      <c r="O34" s="107"/>
      <c r="P34" s="106"/>
    </row>
    <row r="35" ht="18" customHeight="1" spans="1:16">
      <c r="A35" s="61" t="s">
        <v>76</v>
      </c>
      <c r="B35" s="81">
        <f t="shared" ref="B35:B59" si="6">ROUND(G35/(1+E35),2)</f>
        <v>786708.86</v>
      </c>
      <c r="C35" s="82">
        <v>1</v>
      </c>
      <c r="D35" s="83" t="s">
        <v>45</v>
      </c>
      <c r="E35" s="84">
        <v>0.09</v>
      </c>
      <c r="F35" s="81">
        <f t="shared" ref="F35:F59" si="7">ROUND(G35/(1+E35)*E35,2)</f>
        <v>70803.8</v>
      </c>
      <c r="G35" s="73">
        <v>857512.66</v>
      </c>
      <c r="H35" s="71" t="s">
        <v>77</v>
      </c>
      <c r="I35" s="95">
        <v>857512.66</v>
      </c>
      <c r="J35" s="97"/>
      <c r="K35" s="105" t="s">
        <v>78</v>
      </c>
      <c r="L35" s="106"/>
      <c r="M35" s="83"/>
      <c r="N35" s="83"/>
      <c r="O35" s="107"/>
      <c r="P35" s="79"/>
    </row>
    <row r="36" ht="18" customHeight="1" spans="1:16">
      <c r="A36" s="61" t="s">
        <v>76</v>
      </c>
      <c r="B36" s="81">
        <f t="shared" si="6"/>
        <v>228155.79</v>
      </c>
      <c r="C36" s="82">
        <v>1</v>
      </c>
      <c r="D36" s="83" t="s">
        <v>45</v>
      </c>
      <c r="E36" s="84">
        <v>0.09</v>
      </c>
      <c r="F36" s="81">
        <f t="shared" si="7"/>
        <v>20534.02</v>
      </c>
      <c r="G36" s="73">
        <v>248689.81</v>
      </c>
      <c r="H36" s="71" t="s">
        <v>77</v>
      </c>
      <c r="I36" s="95">
        <v>248689.81</v>
      </c>
      <c r="J36" s="97"/>
      <c r="K36" s="105" t="s">
        <v>79</v>
      </c>
      <c r="L36" s="106"/>
      <c r="M36" s="83"/>
      <c r="N36" s="83"/>
      <c r="O36" s="107"/>
      <c r="P36" s="79"/>
    </row>
    <row r="37" ht="18" customHeight="1" spans="1:16">
      <c r="A37" s="61" t="s">
        <v>76</v>
      </c>
      <c r="B37" s="81">
        <f t="shared" si="6"/>
        <v>30000</v>
      </c>
      <c r="C37" s="82">
        <v>1</v>
      </c>
      <c r="D37" s="83" t="s">
        <v>49</v>
      </c>
      <c r="E37" s="84">
        <v>0</v>
      </c>
      <c r="F37" s="81">
        <f t="shared" si="7"/>
        <v>0</v>
      </c>
      <c r="G37" s="73">
        <v>30000</v>
      </c>
      <c r="H37" s="71" t="s">
        <v>80</v>
      </c>
      <c r="I37" s="95">
        <v>34350</v>
      </c>
      <c r="J37" s="95"/>
      <c r="K37" s="105"/>
      <c r="L37" s="106"/>
      <c r="M37" s="83"/>
      <c r="N37" s="83"/>
      <c r="O37" s="107"/>
      <c r="P37" s="79"/>
    </row>
    <row r="38" ht="18" customHeight="1" spans="1:16">
      <c r="A38" s="61" t="s">
        <v>76</v>
      </c>
      <c r="B38" s="81">
        <f t="shared" si="6"/>
        <v>20000</v>
      </c>
      <c r="C38" s="82">
        <v>1</v>
      </c>
      <c r="D38" s="83" t="s">
        <v>49</v>
      </c>
      <c r="E38" s="84">
        <v>0</v>
      </c>
      <c r="F38" s="81">
        <f t="shared" si="7"/>
        <v>0</v>
      </c>
      <c r="G38" s="73">
        <v>20000</v>
      </c>
      <c r="H38" s="71" t="s">
        <v>81</v>
      </c>
      <c r="I38" s="95">
        <v>20000</v>
      </c>
      <c r="J38" s="97"/>
      <c r="K38" s="105"/>
      <c r="L38" s="106"/>
      <c r="M38" s="83"/>
      <c r="N38" s="83"/>
      <c r="O38" s="107"/>
      <c r="P38" s="79"/>
    </row>
    <row r="39" ht="18" customHeight="1" spans="1:16">
      <c r="A39" s="61"/>
      <c r="B39" s="81">
        <f t="shared" si="6"/>
        <v>115827</v>
      </c>
      <c r="C39" s="82">
        <v>1</v>
      </c>
      <c r="D39" s="83" t="s">
        <v>49</v>
      </c>
      <c r="E39" s="84">
        <v>0</v>
      </c>
      <c r="F39" s="81">
        <f t="shared" si="7"/>
        <v>0</v>
      </c>
      <c r="G39" s="87">
        <v>115827</v>
      </c>
      <c r="H39" s="71" t="s">
        <v>82</v>
      </c>
      <c r="I39" s="95"/>
      <c r="J39" s="97"/>
      <c r="K39" s="105"/>
      <c r="L39" s="106"/>
      <c r="M39" s="83"/>
      <c r="N39" s="83"/>
      <c r="O39" s="107"/>
      <c r="P39" s="79"/>
    </row>
    <row r="40" ht="18" customHeight="1" spans="1:16">
      <c r="A40" s="61" t="s">
        <v>76</v>
      </c>
      <c r="B40" s="81">
        <f t="shared" si="6"/>
        <v>2001</v>
      </c>
      <c r="C40" s="82">
        <v>1</v>
      </c>
      <c r="D40" s="83" t="s">
        <v>49</v>
      </c>
      <c r="E40" s="84">
        <v>0</v>
      </c>
      <c r="F40" s="81">
        <f t="shared" si="7"/>
        <v>0</v>
      </c>
      <c r="G40" s="73">
        <v>2001</v>
      </c>
      <c r="H40" s="71" t="s">
        <v>83</v>
      </c>
      <c r="I40" s="95">
        <v>140000</v>
      </c>
      <c r="J40" s="97" t="s">
        <v>52</v>
      </c>
      <c r="K40" s="105"/>
      <c r="L40" s="106"/>
      <c r="M40" s="83"/>
      <c r="N40" s="83"/>
      <c r="O40" s="107"/>
      <c r="P40" s="79"/>
    </row>
    <row r="41" s="1" customFormat="1" ht="18" customHeight="1" spans="1:16">
      <c r="A41" s="61" t="s">
        <v>84</v>
      </c>
      <c r="B41" s="81">
        <f t="shared" si="6"/>
        <v>88495.58</v>
      </c>
      <c r="C41" s="82">
        <v>1</v>
      </c>
      <c r="D41" s="83" t="s">
        <v>45</v>
      </c>
      <c r="E41" s="84">
        <v>0.13</v>
      </c>
      <c r="F41" s="81">
        <f t="shared" si="7"/>
        <v>11504.42</v>
      </c>
      <c r="G41" s="73">
        <v>100000</v>
      </c>
      <c r="H41" s="71" t="s">
        <v>85</v>
      </c>
      <c r="I41" s="110"/>
      <c r="J41" s="110"/>
      <c r="K41" s="105" t="s">
        <v>86</v>
      </c>
      <c r="L41" s="106"/>
      <c r="M41" s="83"/>
      <c r="N41" s="83"/>
      <c r="O41" s="107"/>
      <c r="P41" s="106"/>
    </row>
    <row r="42" ht="18" customHeight="1" spans="1:16">
      <c r="A42" s="61" t="s">
        <v>84</v>
      </c>
      <c r="B42" s="81">
        <f t="shared" si="6"/>
        <v>4866.37</v>
      </c>
      <c r="C42" s="82">
        <v>1</v>
      </c>
      <c r="D42" s="83" t="s">
        <v>45</v>
      </c>
      <c r="E42" s="84">
        <v>0.13</v>
      </c>
      <c r="F42" s="81">
        <f t="shared" si="7"/>
        <v>632.63</v>
      </c>
      <c r="G42" s="73">
        <v>5499</v>
      </c>
      <c r="H42" s="71" t="s">
        <v>87</v>
      </c>
      <c r="I42" s="95"/>
      <c r="J42" s="97"/>
      <c r="K42" s="105" t="s">
        <v>88</v>
      </c>
      <c r="L42" s="106"/>
      <c r="M42" s="83"/>
      <c r="N42" s="83"/>
      <c r="O42" s="107"/>
      <c r="P42" s="78"/>
    </row>
    <row r="43" ht="18" customHeight="1" spans="1:16">
      <c r="A43" s="61" t="s">
        <v>84</v>
      </c>
      <c r="B43" s="81">
        <f t="shared" si="6"/>
        <v>2548.67</v>
      </c>
      <c r="C43" s="82">
        <v>2</v>
      </c>
      <c r="D43" s="83" t="s">
        <v>45</v>
      </c>
      <c r="E43" s="84">
        <v>0.13</v>
      </c>
      <c r="F43" s="81">
        <f t="shared" si="7"/>
        <v>331.33</v>
      </c>
      <c r="G43" s="73">
        <f>1440*2</f>
        <v>2880</v>
      </c>
      <c r="H43" s="71" t="s">
        <v>89</v>
      </c>
      <c r="I43" s="95"/>
      <c r="J43" s="97"/>
      <c r="K43" s="105" t="s">
        <v>90</v>
      </c>
      <c r="L43" s="106"/>
      <c r="M43" s="83"/>
      <c r="N43" s="83"/>
      <c r="O43" s="107"/>
      <c r="P43" s="79"/>
    </row>
    <row r="44" ht="18" customHeight="1" spans="1:16">
      <c r="A44" s="61" t="s">
        <v>84</v>
      </c>
      <c r="B44" s="81">
        <f t="shared" si="6"/>
        <v>6990.29</v>
      </c>
      <c r="C44" s="82">
        <v>1</v>
      </c>
      <c r="D44" s="83" t="s">
        <v>45</v>
      </c>
      <c r="E44" s="84">
        <v>0.03</v>
      </c>
      <c r="F44" s="81">
        <f t="shared" si="7"/>
        <v>209.71</v>
      </c>
      <c r="G44" s="73">
        <v>7200</v>
      </c>
      <c r="H44" s="71" t="s">
        <v>54</v>
      </c>
      <c r="I44" s="95"/>
      <c r="J44" s="97"/>
      <c r="K44" s="105" t="s">
        <v>91</v>
      </c>
      <c r="L44" s="106"/>
      <c r="M44" s="83"/>
      <c r="N44" s="83"/>
      <c r="O44" s="107"/>
      <c r="P44" s="79"/>
    </row>
    <row r="45" ht="18" customHeight="1" spans="1:16">
      <c r="A45" s="61" t="s">
        <v>92</v>
      </c>
      <c r="B45" s="81">
        <f t="shared" si="6"/>
        <v>23608</v>
      </c>
      <c r="C45" s="82">
        <v>2</v>
      </c>
      <c r="D45" s="83" t="s">
        <v>49</v>
      </c>
      <c r="E45" s="84">
        <v>0</v>
      </c>
      <c r="F45" s="81">
        <f t="shared" si="7"/>
        <v>0</v>
      </c>
      <c r="G45" s="73">
        <f>15168+8440</f>
        <v>23608</v>
      </c>
      <c r="H45" s="71" t="s">
        <v>93</v>
      </c>
      <c r="I45" s="95">
        <v>185793.21</v>
      </c>
      <c r="J45" s="97" t="s">
        <v>94</v>
      </c>
      <c r="K45" s="105"/>
      <c r="L45" s="106"/>
      <c r="M45" s="83"/>
      <c r="N45" s="83"/>
      <c r="O45" s="107"/>
      <c r="P45" s="79"/>
    </row>
    <row r="46" ht="18" customHeight="1" spans="1:16">
      <c r="A46" s="61" t="s">
        <v>92</v>
      </c>
      <c r="B46" s="81">
        <f t="shared" si="6"/>
        <v>8100</v>
      </c>
      <c r="C46" s="82">
        <v>9</v>
      </c>
      <c r="D46" s="83" t="s">
        <v>49</v>
      </c>
      <c r="E46" s="84">
        <v>0</v>
      </c>
      <c r="F46" s="81">
        <f t="shared" si="7"/>
        <v>0</v>
      </c>
      <c r="G46" s="73">
        <v>8100</v>
      </c>
      <c r="H46" s="71" t="s">
        <v>95</v>
      </c>
      <c r="I46" s="111"/>
      <c r="J46" s="97"/>
      <c r="K46" s="105"/>
      <c r="L46" s="106"/>
      <c r="M46" s="83"/>
      <c r="N46" s="83"/>
      <c r="O46" s="107"/>
      <c r="P46" s="79"/>
    </row>
    <row r="47" ht="18" customHeight="1" spans="1:16">
      <c r="A47" s="61" t="s">
        <v>92</v>
      </c>
      <c r="B47" s="81">
        <f t="shared" si="6"/>
        <v>20000</v>
      </c>
      <c r="C47" s="82">
        <v>2</v>
      </c>
      <c r="D47" s="83" t="s">
        <v>49</v>
      </c>
      <c r="E47" s="84">
        <v>0</v>
      </c>
      <c r="F47" s="81">
        <f t="shared" si="7"/>
        <v>0</v>
      </c>
      <c r="G47" s="73">
        <v>20000</v>
      </c>
      <c r="H47" s="71" t="s">
        <v>96</v>
      </c>
      <c r="I47" s="95"/>
      <c r="J47" s="97"/>
      <c r="K47" s="105"/>
      <c r="L47" s="106"/>
      <c r="M47" s="83"/>
      <c r="N47" s="83"/>
      <c r="O47" s="107"/>
      <c r="P47" s="79"/>
    </row>
    <row r="48" ht="18" customHeight="1" spans="1:16">
      <c r="A48" s="61" t="s">
        <v>92</v>
      </c>
      <c r="B48" s="81">
        <f t="shared" si="6"/>
        <v>7400</v>
      </c>
      <c r="C48" s="82">
        <v>1</v>
      </c>
      <c r="D48" s="83" t="s">
        <v>49</v>
      </c>
      <c r="E48" s="84">
        <v>0</v>
      </c>
      <c r="F48" s="81">
        <f t="shared" si="7"/>
        <v>0</v>
      </c>
      <c r="G48" s="73">
        <v>7400</v>
      </c>
      <c r="H48" s="71" t="s">
        <v>97</v>
      </c>
      <c r="I48" s="95"/>
      <c r="J48" s="97"/>
      <c r="K48" s="105"/>
      <c r="L48" s="106"/>
      <c r="M48" s="83"/>
      <c r="N48" s="83"/>
      <c r="O48" s="107"/>
      <c r="P48" s="79"/>
    </row>
    <row r="49" ht="18" customHeight="1" spans="1:16">
      <c r="A49" s="61"/>
      <c r="B49" s="81">
        <f t="shared" si="6"/>
        <v>0</v>
      </c>
      <c r="C49" s="82">
        <v>2</v>
      </c>
      <c r="D49" s="83" t="s">
        <v>49</v>
      </c>
      <c r="E49" s="84">
        <v>0</v>
      </c>
      <c r="F49" s="81">
        <f t="shared" si="7"/>
        <v>0</v>
      </c>
      <c r="G49" s="73"/>
      <c r="H49" s="71"/>
      <c r="I49" s="95"/>
      <c r="J49" s="97"/>
      <c r="K49" s="105"/>
      <c r="L49" s="106"/>
      <c r="M49" s="83"/>
      <c r="N49" s="83"/>
      <c r="O49" s="107"/>
      <c r="P49" s="79"/>
    </row>
    <row r="50" ht="18" customHeight="1" spans="1:16">
      <c r="A50" s="61" t="s">
        <v>98</v>
      </c>
      <c r="B50" s="81">
        <f t="shared" si="6"/>
        <v>247787.61</v>
      </c>
      <c r="C50" s="82">
        <v>1</v>
      </c>
      <c r="D50" s="83" t="s">
        <v>49</v>
      </c>
      <c r="E50" s="84">
        <v>0.13</v>
      </c>
      <c r="F50" s="81">
        <f t="shared" si="7"/>
        <v>32212.39</v>
      </c>
      <c r="G50" s="73">
        <v>280000</v>
      </c>
      <c r="H50" s="71" t="s">
        <v>66</v>
      </c>
      <c r="I50" s="95">
        <v>280000</v>
      </c>
      <c r="J50" s="97" t="s">
        <v>99</v>
      </c>
      <c r="K50" s="106" t="s">
        <v>67</v>
      </c>
      <c r="L50" s="106"/>
      <c r="M50" s="83"/>
      <c r="N50" s="83"/>
      <c r="O50" s="107"/>
      <c r="P50" s="79"/>
    </row>
    <row r="51" ht="18" customHeight="1" spans="1:16">
      <c r="A51" s="61" t="s">
        <v>98</v>
      </c>
      <c r="B51" s="81">
        <f t="shared" si="6"/>
        <v>2594</v>
      </c>
      <c r="C51" s="82"/>
      <c r="D51" s="83" t="s">
        <v>49</v>
      </c>
      <c r="E51" s="84">
        <v>0</v>
      </c>
      <c r="F51" s="81">
        <f t="shared" si="7"/>
        <v>0</v>
      </c>
      <c r="G51" s="73">
        <v>2594</v>
      </c>
      <c r="H51" s="71" t="s">
        <v>100</v>
      </c>
      <c r="I51" s="95">
        <v>184483.02</v>
      </c>
      <c r="J51" s="97"/>
      <c r="K51" s="105"/>
      <c r="L51" s="106"/>
      <c r="M51" s="83"/>
      <c r="N51" s="83"/>
      <c r="O51" s="107"/>
      <c r="P51" s="79"/>
    </row>
    <row r="52" ht="18" customHeight="1" spans="1:16">
      <c r="A52" s="88" t="s">
        <v>98</v>
      </c>
      <c r="B52" s="81">
        <f t="shared" si="6"/>
        <v>3430</v>
      </c>
      <c r="C52" s="82">
        <v>6</v>
      </c>
      <c r="D52" s="83" t="s">
        <v>49</v>
      </c>
      <c r="E52" s="84">
        <v>0</v>
      </c>
      <c r="F52" s="81">
        <f t="shared" si="7"/>
        <v>0</v>
      </c>
      <c r="G52" s="73">
        <v>3430</v>
      </c>
      <c r="H52" s="71" t="s">
        <v>101</v>
      </c>
      <c r="I52" s="95"/>
      <c r="J52" s="97"/>
      <c r="K52" s="105"/>
      <c r="L52" s="106"/>
      <c r="M52" s="83"/>
      <c r="N52" s="83"/>
      <c r="O52" s="107"/>
      <c r="P52" s="79"/>
    </row>
    <row r="53" ht="18" customHeight="1" spans="1:16">
      <c r="A53" s="88" t="s">
        <v>98</v>
      </c>
      <c r="B53" s="81">
        <f t="shared" si="6"/>
        <v>1085.52</v>
      </c>
      <c r="C53" s="82">
        <v>14</v>
      </c>
      <c r="D53" s="83" t="s">
        <v>49</v>
      </c>
      <c r="E53" s="84">
        <v>0</v>
      </c>
      <c r="F53" s="81">
        <f t="shared" si="7"/>
        <v>0</v>
      </c>
      <c r="G53" s="73">
        <v>1085.52</v>
      </c>
      <c r="H53" s="71" t="s">
        <v>100</v>
      </c>
      <c r="I53" s="95"/>
      <c r="J53" s="97"/>
      <c r="K53" s="105"/>
      <c r="L53" s="106"/>
      <c r="M53" s="83"/>
      <c r="N53" s="83"/>
      <c r="O53" s="107"/>
      <c r="P53" s="79"/>
    </row>
    <row r="54" ht="18" customHeight="1" spans="1:16">
      <c r="A54" s="88" t="s">
        <v>98</v>
      </c>
      <c r="B54" s="81">
        <f t="shared" si="6"/>
        <v>3490</v>
      </c>
      <c r="C54" s="82">
        <v>7</v>
      </c>
      <c r="D54" s="83" t="s">
        <v>49</v>
      </c>
      <c r="E54" s="84">
        <v>0</v>
      </c>
      <c r="F54" s="81">
        <f t="shared" si="7"/>
        <v>0</v>
      </c>
      <c r="G54" s="73">
        <f>1700+1790</f>
        <v>3490</v>
      </c>
      <c r="H54" s="71" t="s">
        <v>97</v>
      </c>
      <c r="I54" s="95"/>
      <c r="J54" s="97"/>
      <c r="K54" s="105"/>
      <c r="L54" s="106"/>
      <c r="M54" s="83"/>
      <c r="N54" s="83"/>
      <c r="O54" s="107"/>
      <c r="P54" s="79"/>
    </row>
    <row r="55" ht="18" customHeight="1" spans="1:16">
      <c r="A55" s="88" t="s">
        <v>98</v>
      </c>
      <c r="B55" s="81">
        <f t="shared" si="6"/>
        <v>963</v>
      </c>
      <c r="C55" s="82">
        <v>9</v>
      </c>
      <c r="D55" s="83" t="s">
        <v>49</v>
      </c>
      <c r="E55" s="84">
        <v>0</v>
      </c>
      <c r="F55" s="81">
        <f t="shared" si="7"/>
        <v>0</v>
      </c>
      <c r="G55" s="73">
        <f>872+91</f>
        <v>963</v>
      </c>
      <c r="H55" s="71" t="s">
        <v>96</v>
      </c>
      <c r="I55" s="95"/>
      <c r="J55" s="97"/>
      <c r="K55" s="105"/>
      <c r="L55" s="106"/>
      <c r="M55" s="83"/>
      <c r="N55" s="83"/>
      <c r="O55" s="107"/>
      <c r="P55" s="79"/>
    </row>
    <row r="56" ht="18" customHeight="1" spans="1:16">
      <c r="A56" s="88">
        <v>44197</v>
      </c>
      <c r="B56" s="81">
        <f t="shared" ref="B56:B68" si="8">ROUND(G56/(1+E56),2)</f>
        <v>22565.05</v>
      </c>
      <c r="C56" s="82" t="s">
        <v>102</v>
      </c>
      <c r="D56" s="83" t="s">
        <v>45</v>
      </c>
      <c r="E56" s="89">
        <v>0.03</v>
      </c>
      <c r="F56" s="81">
        <f t="shared" ref="F56:F71" si="9">ROUND(G56/(1+E56)*E56,2)</f>
        <v>676.95</v>
      </c>
      <c r="G56" s="73">
        <v>23242</v>
      </c>
      <c r="H56" s="71"/>
      <c r="I56" s="95"/>
      <c r="J56" s="97"/>
      <c r="K56" s="105" t="s">
        <v>103</v>
      </c>
      <c r="L56" s="106" t="s">
        <v>104</v>
      </c>
      <c r="M56" s="83" t="s">
        <v>105</v>
      </c>
      <c r="N56" s="83"/>
      <c r="O56" s="107" t="s">
        <v>106</v>
      </c>
      <c r="P56" s="79"/>
    </row>
    <row r="57" ht="18" customHeight="1" spans="1:16">
      <c r="A57" s="88">
        <v>44197</v>
      </c>
      <c r="B57" s="81">
        <f t="shared" si="8"/>
        <v>99115.04</v>
      </c>
      <c r="C57" s="82" t="s">
        <v>102</v>
      </c>
      <c r="D57" s="83" t="s">
        <v>45</v>
      </c>
      <c r="E57" s="89">
        <v>0.13</v>
      </c>
      <c r="F57" s="81">
        <f t="shared" si="9"/>
        <v>12884.96</v>
      </c>
      <c r="G57" s="73">
        <v>112000</v>
      </c>
      <c r="H57" s="71"/>
      <c r="I57" s="95"/>
      <c r="J57" s="97"/>
      <c r="K57" s="105" t="s">
        <v>78</v>
      </c>
      <c r="L57" s="106" t="s">
        <v>107</v>
      </c>
      <c r="M57" s="112" t="s">
        <v>108</v>
      </c>
      <c r="N57" s="83"/>
      <c r="O57" s="107"/>
      <c r="P57" s="79"/>
    </row>
    <row r="58" ht="18" customHeight="1" spans="1:16">
      <c r="A58" s="88">
        <v>44197</v>
      </c>
      <c r="B58" s="81">
        <f t="shared" si="8"/>
        <v>116504.85</v>
      </c>
      <c r="C58" s="82" t="s">
        <v>109</v>
      </c>
      <c r="D58" s="83" t="s">
        <v>45</v>
      </c>
      <c r="E58" s="89">
        <v>0.03</v>
      </c>
      <c r="F58" s="81">
        <f t="shared" si="9"/>
        <v>3495.15</v>
      </c>
      <c r="G58" s="73">
        <v>120000</v>
      </c>
      <c r="H58" s="71"/>
      <c r="I58" s="95"/>
      <c r="J58" s="97"/>
      <c r="K58" s="105" t="s">
        <v>110</v>
      </c>
      <c r="L58" s="106" t="s">
        <v>111</v>
      </c>
      <c r="M58" s="83" t="s">
        <v>112</v>
      </c>
      <c r="N58" s="83"/>
      <c r="O58" s="107"/>
      <c r="P58" s="79"/>
    </row>
    <row r="59" ht="18" customHeight="1" spans="1:16">
      <c r="A59" s="88"/>
      <c r="B59" s="81">
        <v>185392.38</v>
      </c>
      <c r="C59" s="82">
        <v>2</v>
      </c>
      <c r="D59" s="83" t="s">
        <v>49</v>
      </c>
      <c r="E59" s="84">
        <v>0</v>
      </c>
      <c r="F59" s="81">
        <v>0</v>
      </c>
      <c r="G59" s="73">
        <v>185392.38</v>
      </c>
      <c r="H59" s="71" t="s">
        <v>113</v>
      </c>
      <c r="I59" s="95"/>
      <c r="J59" s="97"/>
      <c r="K59" s="105"/>
      <c r="L59" s="106"/>
      <c r="N59" s="83"/>
      <c r="O59" s="107"/>
      <c r="P59" s="79"/>
    </row>
    <row r="60" ht="18" customHeight="1" spans="1:16">
      <c r="A60" s="88"/>
      <c r="B60" s="81">
        <v>190366.97</v>
      </c>
      <c r="C60" s="82">
        <v>2</v>
      </c>
      <c r="D60" s="83" t="s">
        <v>49</v>
      </c>
      <c r="E60" s="84">
        <v>0.09</v>
      </c>
      <c r="F60" s="81">
        <v>17133.03</v>
      </c>
      <c r="G60" s="73">
        <v>207500</v>
      </c>
      <c r="H60" s="71"/>
      <c r="I60" s="95"/>
      <c r="J60" s="97"/>
      <c r="K60" s="105"/>
      <c r="L60" s="106"/>
      <c r="M60" s="83"/>
      <c r="N60" s="83"/>
      <c r="O60" s="107"/>
      <c r="P60" s="79"/>
    </row>
    <row r="61" ht="18" customHeight="1" spans="1:16">
      <c r="A61" s="88">
        <v>44228</v>
      </c>
      <c r="B61" s="81">
        <f t="shared" si="8"/>
        <v>297345.13</v>
      </c>
      <c r="C61" s="82" t="s">
        <v>114</v>
      </c>
      <c r="D61" s="83" t="s">
        <v>45</v>
      </c>
      <c r="E61" s="89">
        <v>0.13</v>
      </c>
      <c r="F61" s="81">
        <f t="shared" si="9"/>
        <v>38654.87</v>
      </c>
      <c r="G61" s="73">
        <v>336000</v>
      </c>
      <c r="H61" s="71"/>
      <c r="I61" s="95"/>
      <c r="J61" s="97"/>
      <c r="K61" s="105" t="s">
        <v>110</v>
      </c>
      <c r="L61" s="106" t="s">
        <v>115</v>
      </c>
      <c r="M61" s="6" t="s">
        <v>116</v>
      </c>
      <c r="N61" s="83"/>
      <c r="O61" s="107"/>
      <c r="P61" s="79"/>
    </row>
    <row r="62" ht="18" customHeight="1" spans="1:16">
      <c r="A62" s="88">
        <v>44228</v>
      </c>
      <c r="B62" s="81">
        <f t="shared" si="8"/>
        <v>135922.33</v>
      </c>
      <c r="C62" s="82" t="s">
        <v>109</v>
      </c>
      <c r="D62" s="83" t="s">
        <v>45</v>
      </c>
      <c r="E62" s="89">
        <v>0.03</v>
      </c>
      <c r="F62" s="81">
        <f t="shared" si="9"/>
        <v>4077.67</v>
      </c>
      <c r="G62" s="73">
        <v>140000</v>
      </c>
      <c r="H62" s="71"/>
      <c r="I62" s="95"/>
      <c r="J62" s="97"/>
      <c r="K62" s="105" t="s">
        <v>110</v>
      </c>
      <c r="L62" s="106" t="s">
        <v>111</v>
      </c>
      <c r="M62" s="83" t="s">
        <v>112</v>
      </c>
      <c r="N62" s="83"/>
      <c r="O62" s="107"/>
      <c r="P62" s="79"/>
    </row>
    <row r="63" ht="18" customHeight="1" spans="1:16">
      <c r="A63" s="88"/>
      <c r="B63" s="81">
        <f t="shared" si="8"/>
        <v>0</v>
      </c>
      <c r="C63" s="82"/>
      <c r="D63" s="83"/>
      <c r="E63" s="84"/>
      <c r="F63" s="81">
        <f t="shared" si="9"/>
        <v>0</v>
      </c>
      <c r="G63" s="73"/>
      <c r="H63" s="71"/>
      <c r="I63" s="95"/>
      <c r="J63" s="97"/>
      <c r="K63" s="105"/>
      <c r="L63" s="106"/>
      <c r="M63" s="83"/>
      <c r="N63" s="83"/>
      <c r="O63" s="107"/>
      <c r="P63" s="79"/>
    </row>
    <row r="64" ht="18" customHeight="1" spans="1:16">
      <c r="A64" s="88"/>
      <c r="B64" s="81">
        <f t="shared" si="8"/>
        <v>0</v>
      </c>
      <c r="C64" s="82"/>
      <c r="D64" s="83"/>
      <c r="E64" s="84"/>
      <c r="F64" s="81">
        <f t="shared" si="9"/>
        <v>0</v>
      </c>
      <c r="G64" s="73"/>
      <c r="H64" s="71"/>
      <c r="I64" s="95"/>
      <c r="J64" s="97"/>
      <c r="K64" s="105"/>
      <c r="L64" s="106"/>
      <c r="M64" s="83"/>
      <c r="N64" s="83"/>
      <c r="O64" s="107"/>
      <c r="P64" s="79"/>
    </row>
    <row r="65" ht="18" customHeight="1" spans="1:16">
      <c r="A65" s="88"/>
      <c r="B65" s="81">
        <f t="shared" si="8"/>
        <v>0</v>
      </c>
      <c r="C65" s="82"/>
      <c r="D65" s="83"/>
      <c r="E65" s="84"/>
      <c r="F65" s="81">
        <f t="shared" si="9"/>
        <v>0</v>
      </c>
      <c r="G65" s="73"/>
      <c r="H65" s="71"/>
      <c r="I65" s="95">
        <v>4206.79</v>
      </c>
      <c r="J65" s="97" t="s">
        <v>117</v>
      </c>
      <c r="K65" s="105"/>
      <c r="L65" s="106"/>
      <c r="M65" s="83"/>
      <c r="N65" s="83"/>
      <c r="O65" s="107"/>
      <c r="P65" s="79"/>
    </row>
    <row r="66" ht="18" customHeight="1" spans="1:16">
      <c r="A66" s="88"/>
      <c r="B66" s="81">
        <f t="shared" si="8"/>
        <v>0</v>
      </c>
      <c r="C66" s="82"/>
      <c r="D66" s="83"/>
      <c r="E66" s="84"/>
      <c r="F66" s="81">
        <f t="shared" si="9"/>
        <v>0</v>
      </c>
      <c r="G66" s="73"/>
      <c r="H66" s="71"/>
      <c r="I66" s="95">
        <v>29447.53</v>
      </c>
      <c r="J66" s="97" t="s">
        <v>117</v>
      </c>
      <c r="K66" s="105"/>
      <c r="L66" s="106"/>
      <c r="M66" s="83"/>
      <c r="N66" s="83"/>
      <c r="O66" s="107"/>
      <c r="P66" s="79"/>
    </row>
    <row r="67" ht="18" customHeight="1" spans="1:16">
      <c r="A67" s="88"/>
      <c r="B67" s="81">
        <f t="shared" si="8"/>
        <v>0</v>
      </c>
      <c r="C67" s="82"/>
      <c r="D67" s="83"/>
      <c r="E67" s="84">
        <v>0</v>
      </c>
      <c r="F67" s="81">
        <f t="shared" si="9"/>
        <v>0</v>
      </c>
      <c r="G67" s="73"/>
      <c r="H67" s="71"/>
      <c r="I67" s="109">
        <v>23972.29</v>
      </c>
      <c r="J67" s="97" t="s">
        <v>117</v>
      </c>
      <c r="K67" s="105"/>
      <c r="L67" s="106"/>
      <c r="M67" s="83"/>
      <c r="N67" s="83"/>
      <c r="O67" s="107"/>
      <c r="P67" s="79"/>
    </row>
    <row r="68" ht="18" customHeight="1" spans="1:16">
      <c r="A68" s="88"/>
      <c r="B68" s="81">
        <f t="shared" si="8"/>
        <v>0</v>
      </c>
      <c r="C68" s="82"/>
      <c r="D68" s="83"/>
      <c r="E68" s="84">
        <v>0</v>
      </c>
      <c r="F68" s="81">
        <f t="shared" si="9"/>
        <v>0</v>
      </c>
      <c r="G68" s="73"/>
      <c r="H68" s="71"/>
      <c r="I68" s="95">
        <v>10516.98</v>
      </c>
      <c r="J68" s="97" t="s">
        <v>117</v>
      </c>
      <c r="K68" s="105"/>
      <c r="L68" s="106"/>
      <c r="M68" s="83"/>
      <c r="N68" s="83"/>
      <c r="O68" s="107"/>
      <c r="P68" s="79"/>
    </row>
    <row r="69" s="1" customFormat="1" ht="18" customHeight="1" spans="1:16">
      <c r="A69" s="88"/>
      <c r="B69" s="81"/>
      <c r="C69" s="82"/>
      <c r="D69" s="83"/>
      <c r="E69" s="84"/>
      <c r="F69" s="81">
        <f t="shared" si="9"/>
        <v>0</v>
      </c>
      <c r="G69" s="73"/>
      <c r="H69" s="86"/>
      <c r="I69" s="109">
        <v>6253.64</v>
      </c>
      <c r="J69" s="97" t="s">
        <v>117</v>
      </c>
      <c r="K69" s="105"/>
      <c r="L69" s="106"/>
      <c r="M69" s="83"/>
      <c r="N69" s="83"/>
      <c r="O69" s="107"/>
      <c r="P69" s="106"/>
    </row>
    <row r="70" ht="18" customHeight="1" spans="1:16">
      <c r="A70" s="88" t="s">
        <v>76</v>
      </c>
      <c r="B70" s="81">
        <f>ROUND(G70/(1+E70),2)</f>
        <v>223997.74</v>
      </c>
      <c r="C70" s="82"/>
      <c r="D70" s="83"/>
      <c r="E70" s="84"/>
      <c r="F70" s="81">
        <f t="shared" si="9"/>
        <v>0</v>
      </c>
      <c r="G70" s="73">
        <f>I16*0.05</f>
        <v>223997.738</v>
      </c>
      <c r="H70" s="71"/>
      <c r="I70" s="109">
        <f>G70</f>
        <v>223997.738</v>
      </c>
      <c r="J70" s="71" t="s">
        <v>118</v>
      </c>
      <c r="K70" s="105"/>
      <c r="L70" s="106"/>
      <c r="M70" s="83"/>
      <c r="N70" s="83"/>
      <c r="O70" s="107"/>
      <c r="P70" s="79"/>
    </row>
    <row r="71" ht="18" customHeight="1" spans="1:16">
      <c r="A71" s="61"/>
      <c r="B71" s="81">
        <f>ROUND(G71/(1+E71),2)</f>
        <v>0</v>
      </c>
      <c r="C71" s="82"/>
      <c r="D71" s="83"/>
      <c r="E71" s="84"/>
      <c r="F71" s="81">
        <f t="shared" si="9"/>
        <v>0</v>
      </c>
      <c r="G71" s="73"/>
      <c r="H71" s="71"/>
      <c r="I71" s="95"/>
      <c r="J71" s="97"/>
      <c r="K71" s="105"/>
      <c r="L71" s="106"/>
      <c r="M71" s="83"/>
      <c r="N71" s="83"/>
      <c r="O71" s="107"/>
      <c r="P71" s="79"/>
    </row>
    <row r="72" ht="18" customHeight="1" spans="1:16">
      <c r="A72" s="77" t="s">
        <v>31</v>
      </c>
      <c r="B72" s="76">
        <f>SUM(B19:B71)</f>
        <v>4152742.62</v>
      </c>
      <c r="C72" s="77"/>
      <c r="D72" s="113"/>
      <c r="E72" s="113"/>
      <c r="F72" s="76">
        <f>SUM(F19:F71)</f>
        <v>317175.84</v>
      </c>
      <c r="G72" s="77">
        <v>2798036.82</v>
      </c>
      <c r="H72" s="78"/>
      <c r="I72" s="123">
        <f>SUM(I19:I71)</f>
        <v>3596497.738</v>
      </c>
      <c r="J72" s="78"/>
      <c r="K72" s="124"/>
      <c r="L72" s="66"/>
      <c r="M72" s="125"/>
      <c r="N72" s="125"/>
      <c r="O72" s="93"/>
      <c r="P72" s="79"/>
    </row>
    <row r="73" ht="18" customHeight="1" spans="1:16">
      <c r="A73" s="114"/>
      <c r="B73" s="114">
        <f>B16-B72</f>
        <v>-54785.7926438702</v>
      </c>
      <c r="C73" s="114"/>
      <c r="D73" s="115"/>
      <c r="E73" s="115"/>
      <c r="F73" s="114">
        <f>F16-F72</f>
        <v>-17137.0439032529</v>
      </c>
      <c r="G73" s="114"/>
      <c r="H73" s="113" t="s">
        <v>119</v>
      </c>
      <c r="I73" s="98">
        <f>I16-I72</f>
        <v>883457.022</v>
      </c>
      <c r="J73" s="79">
        <f>F73/0.09*1.09</f>
        <v>-207548.642828285</v>
      </c>
      <c r="K73" s="79"/>
      <c r="L73" s="79"/>
      <c r="M73" s="66"/>
      <c r="N73" s="66"/>
      <c r="O73" s="93"/>
      <c r="P73" s="79"/>
    </row>
    <row r="74" ht="18" customHeight="1" spans="1:16">
      <c r="A74" s="68" t="s">
        <v>120</v>
      </c>
      <c r="B74" s="66"/>
      <c r="C74" s="68"/>
      <c r="D74" s="66"/>
      <c r="E74" s="66"/>
      <c r="F74" s="79"/>
      <c r="G74" s="79"/>
      <c r="H74" s="66"/>
      <c r="I74" s="101"/>
      <c r="J74" s="66"/>
      <c r="K74" s="66"/>
      <c r="L74" s="66"/>
      <c r="M74" s="66"/>
      <c r="N74" s="66"/>
      <c r="O74" s="93"/>
      <c r="P74" s="79"/>
    </row>
    <row r="75" ht="18" customHeight="1" spans="1:16">
      <c r="A75" s="70" t="s">
        <v>121</v>
      </c>
      <c r="B75" s="69" t="s">
        <v>122</v>
      </c>
      <c r="C75" s="78"/>
      <c r="D75" s="70" t="s">
        <v>121</v>
      </c>
      <c r="E75" s="69" t="s">
        <v>17</v>
      </c>
      <c r="F75" s="69" t="s">
        <v>122</v>
      </c>
      <c r="G75" s="69" t="s">
        <v>123</v>
      </c>
      <c r="H75" s="116" t="s">
        <v>124</v>
      </c>
      <c r="I75" s="116" t="s">
        <v>125</v>
      </c>
      <c r="J75" s="66"/>
      <c r="K75" s="66"/>
      <c r="L75" s="66"/>
      <c r="M75" s="66"/>
      <c r="N75" s="66"/>
      <c r="O75" s="93"/>
      <c r="P75" s="79"/>
    </row>
    <row r="76" ht="18" customHeight="1" spans="1:16">
      <c r="A76" s="78" t="s">
        <v>126</v>
      </c>
      <c r="B76" s="81">
        <f>(B16-B72)*0.25</f>
        <v>-13696.4481609676</v>
      </c>
      <c r="C76" s="78"/>
      <c r="D76" s="60" t="s">
        <v>127</v>
      </c>
      <c r="E76" s="97" t="s">
        <v>128</v>
      </c>
      <c r="F76" s="76">
        <f>F73</f>
        <v>-17137.0439032529</v>
      </c>
      <c r="G76" s="117"/>
      <c r="H76" s="118">
        <f>D13</f>
        <v>4875.26165137615</v>
      </c>
      <c r="I76" s="126">
        <f>D14</f>
        <v>12188.128440367</v>
      </c>
      <c r="J76" s="66"/>
      <c r="K76" s="66"/>
      <c r="L76" s="66"/>
      <c r="M76" s="66"/>
      <c r="N76" s="66"/>
      <c r="O76" s="93"/>
      <c r="P76" s="79"/>
    </row>
    <row r="77" ht="18" customHeight="1" spans="1:16">
      <c r="A77" s="78" t="s">
        <v>129</v>
      </c>
      <c r="B77" s="62">
        <f>G28*0.0003</f>
        <v>30</v>
      </c>
      <c r="C77" s="78"/>
      <c r="D77" s="119" t="s">
        <v>130</v>
      </c>
      <c r="E77" s="63">
        <v>0.05</v>
      </c>
      <c r="F77" s="62">
        <f>F76*E77</f>
        <v>-856.852195162646</v>
      </c>
      <c r="G77" s="62"/>
      <c r="H77" s="120">
        <f>H76*0.07</f>
        <v>341.268315596331</v>
      </c>
      <c r="I77" s="127">
        <f>I76*0.07</f>
        <v>853.16899082569</v>
      </c>
      <c r="J77" s="66"/>
      <c r="K77" s="66"/>
      <c r="L77" s="66"/>
      <c r="M77" s="66"/>
      <c r="N77" s="66"/>
      <c r="O77" s="93"/>
      <c r="P77" s="79"/>
    </row>
    <row r="78" ht="18" customHeight="1" spans="1:16">
      <c r="A78" s="78" t="s">
        <v>131</v>
      </c>
      <c r="B78" s="62">
        <f>B28*0.0006</f>
        <v>51.72414</v>
      </c>
      <c r="C78" s="78"/>
      <c r="D78" s="119" t="s">
        <v>132</v>
      </c>
      <c r="E78" s="63">
        <v>0.03</v>
      </c>
      <c r="F78" s="62">
        <f>F76*E78</f>
        <v>-514.111317097588</v>
      </c>
      <c r="G78" s="62"/>
      <c r="H78" s="120">
        <f>H76*E78</f>
        <v>146.257849541285</v>
      </c>
      <c r="I78" s="127">
        <f>I76*E78</f>
        <v>365.64385321101</v>
      </c>
      <c r="J78" s="66"/>
      <c r="K78" s="66"/>
      <c r="L78" s="66"/>
      <c r="M78" s="66"/>
      <c r="N78" s="66"/>
      <c r="O78" s="93"/>
      <c r="P78" s="79"/>
    </row>
    <row r="79" ht="18" customHeight="1" spans="1:16">
      <c r="A79" s="78"/>
      <c r="B79" s="78"/>
      <c r="C79" s="78"/>
      <c r="D79" s="119" t="s">
        <v>133</v>
      </c>
      <c r="E79" s="63">
        <v>0.02</v>
      </c>
      <c r="F79" s="62">
        <f>F76*E79</f>
        <v>-342.740878065058</v>
      </c>
      <c r="G79" s="62"/>
      <c r="H79" s="62">
        <f>H76*E79</f>
        <v>97.505233027523</v>
      </c>
      <c r="I79" s="123">
        <f>I76*E79</f>
        <v>243.76256880734</v>
      </c>
      <c r="J79" s="99"/>
      <c r="K79" s="100"/>
      <c r="L79" s="79"/>
      <c r="M79" s="79"/>
      <c r="N79" s="79"/>
      <c r="O79" s="128"/>
      <c r="P79" s="79"/>
    </row>
    <row r="80" ht="18" customHeight="1" spans="1:16">
      <c r="A80" s="75" t="s">
        <v>134</v>
      </c>
      <c r="B80" s="121">
        <f>SUM(B76:B79)</f>
        <v>-13614.7240209676</v>
      </c>
      <c r="C80" s="78"/>
      <c r="D80" s="75" t="s">
        <v>134</v>
      </c>
      <c r="E80" s="75"/>
      <c r="F80" s="76">
        <f>SUM(F76:F79)</f>
        <v>-18850.7482935782</v>
      </c>
      <c r="G80" s="76"/>
      <c r="H80" s="76">
        <f>SUM(H76:H79)</f>
        <v>5460.29304954129</v>
      </c>
      <c r="I80" s="129">
        <f>SUM(I76:I79)</f>
        <v>13650.703853211</v>
      </c>
      <c r="J80" s="99"/>
      <c r="K80" s="100"/>
      <c r="L80" s="79"/>
      <c r="M80" s="79"/>
      <c r="N80" s="79"/>
      <c r="O80" s="128"/>
      <c r="P80" s="79"/>
    </row>
    <row r="81" ht="18" customHeight="1" spans="3:9">
      <c r="C81" s="2"/>
      <c r="D81" s="63" t="s">
        <v>129</v>
      </c>
      <c r="E81" s="122">
        <v>0.0003</v>
      </c>
      <c r="F81" s="62">
        <f>G16*E81</f>
        <v>1343.986428</v>
      </c>
      <c r="G81" s="78"/>
      <c r="H81" s="62">
        <f>G13*E81</f>
        <v>79.710528</v>
      </c>
      <c r="I81" s="123">
        <f>G14*E81</f>
        <v>199.2759</v>
      </c>
    </row>
    <row r="82" ht="18" customHeight="1" spans="3:9">
      <c r="C82" s="2"/>
      <c r="D82" s="63" t="s">
        <v>131</v>
      </c>
      <c r="E82" s="122">
        <v>0.0006</v>
      </c>
      <c r="F82" s="62">
        <f>B16*E82</f>
        <v>2458.77409641368</v>
      </c>
      <c r="G82" s="78"/>
      <c r="H82" s="62">
        <f>B13*E82</f>
        <v>146.257849541284</v>
      </c>
      <c r="I82" s="123">
        <f>B14*E82</f>
        <v>365.643853211009</v>
      </c>
    </row>
    <row r="83" ht="18" customHeight="1" spans="3:9">
      <c r="C83" s="2"/>
      <c r="D83" s="69" t="s">
        <v>134</v>
      </c>
      <c r="E83" s="77"/>
      <c r="F83" s="77">
        <f>SUM(F81:F82)</f>
        <v>3802.76052441368</v>
      </c>
      <c r="G83" s="113"/>
      <c r="H83" s="77">
        <f>SUM(H81:H82)</f>
        <v>225.968377541284</v>
      </c>
      <c r="I83" s="98">
        <f>SUM(I81:I82)</f>
        <v>564.919753211009</v>
      </c>
    </row>
    <row r="84" spans="3:6">
      <c r="C84" s="2"/>
      <c r="F84" s="6"/>
    </row>
    <row r="85" spans="3:6">
      <c r="C85" s="2"/>
      <c r="F85" s="6"/>
    </row>
    <row r="86" spans="3:6">
      <c r="C86" s="2"/>
      <c r="F86" s="6"/>
    </row>
    <row r="87" spans="3:6">
      <c r="C87" s="2"/>
      <c r="F87" s="6"/>
    </row>
    <row r="88" spans="3:6">
      <c r="C88" s="2"/>
      <c r="F88" s="6"/>
    </row>
    <row r="89" spans="3:7">
      <c r="C89" s="2"/>
      <c r="F89" s="6"/>
      <c r="G89" s="6"/>
    </row>
    <row r="90" spans="3:7">
      <c r="C90" s="2"/>
      <c r="F90" s="6"/>
      <c r="G90" s="6"/>
    </row>
    <row r="91" spans="3:7">
      <c r="C91" s="2"/>
      <c r="F91" s="6"/>
      <c r="G91" s="6"/>
    </row>
    <row r="92" spans="3:7">
      <c r="C92" s="2"/>
      <c r="F92" s="6"/>
      <c r="G92" s="6"/>
    </row>
    <row r="93" spans="3:7">
      <c r="C93" s="2"/>
      <c r="F93" s="6"/>
      <c r="G93" s="6"/>
    </row>
    <row r="94" spans="3:7">
      <c r="C94" s="2"/>
      <c r="F94" s="6"/>
      <c r="G94" s="6"/>
    </row>
    <row r="95" spans="3:7">
      <c r="C95" s="2"/>
      <c r="F95" s="6"/>
      <c r="G95" s="6"/>
    </row>
    <row r="96" spans="3:7">
      <c r="C96" s="2"/>
      <c r="F96" s="6"/>
      <c r="G96" s="6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workbookViewId="0">
      <selection activeCell="L55" sqref="L55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15.75" style="3" customWidth="1"/>
    <col min="9" max="9" width="16" style="4" customWidth="1"/>
    <col min="10" max="10" width="13.875" style="3" customWidth="1"/>
    <col min="11" max="11" width="7.75" style="5" customWidth="1"/>
    <col min="12" max="12" width="31.5" style="6" customWidth="1"/>
    <col min="13" max="13" width="17.25" style="6" customWidth="1"/>
    <col min="14" max="14" width="6" style="6" customWidth="1"/>
    <col min="15" max="15" width="5.625" style="6" customWidth="1"/>
    <col min="16" max="16384" width="9" style="6"/>
  </cols>
  <sheetData>
    <row r="1" ht="21.9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  <c r="M1"/>
      <c r="N1"/>
      <c r="O1"/>
    </row>
    <row r="2" ht="18" customHeight="1" spans="1:15">
      <c r="A2" s="9" t="s">
        <v>1</v>
      </c>
      <c r="B2" s="10" t="s">
        <v>2</v>
      </c>
      <c r="C2" s="11" t="s">
        <v>3</v>
      </c>
      <c r="D2" s="11">
        <v>7192965.8</v>
      </c>
      <c r="E2" s="12" t="s">
        <v>4</v>
      </c>
      <c r="F2" s="11" t="s">
        <v>5</v>
      </c>
      <c r="G2" s="12" t="s">
        <v>6</v>
      </c>
      <c r="H2" s="13" t="s">
        <v>7</v>
      </c>
      <c r="I2" s="34"/>
      <c r="J2" s="35"/>
      <c r="K2" s="15"/>
      <c r="L2" s="15"/>
      <c r="M2"/>
      <c r="N2"/>
      <c r="O2"/>
    </row>
    <row r="3" ht="18" customHeight="1" spans="1:15">
      <c r="A3" s="9" t="s">
        <v>8</v>
      </c>
      <c r="B3" s="14"/>
      <c r="C3" s="11" t="s">
        <v>9</v>
      </c>
      <c r="D3" s="11"/>
      <c r="E3"/>
      <c r="F3"/>
      <c r="G3"/>
      <c r="H3" s="15"/>
      <c r="I3" s="36"/>
      <c r="J3" s="15"/>
      <c r="K3" s="15"/>
      <c r="L3" s="15"/>
      <c r="M3"/>
      <c r="N3"/>
      <c r="O3"/>
    </row>
    <row r="4" ht="18" customHeight="1" spans="1:15">
      <c r="A4" s="2" t="s">
        <v>10</v>
      </c>
      <c r="B4"/>
      <c r="C4"/>
      <c r="D4"/>
      <c r="E4"/>
      <c r="F4"/>
      <c r="G4"/>
      <c r="H4" s="15"/>
      <c r="I4" s="36"/>
      <c r="J4" s="15"/>
      <c r="K4" s="15"/>
      <c r="L4" s="15"/>
      <c r="M4"/>
      <c r="N4"/>
      <c r="O4"/>
    </row>
    <row r="5" ht="18" customHeight="1" spans="1:15">
      <c r="A5" s="16" t="s">
        <v>11</v>
      </c>
      <c r="B5" s="16" t="s">
        <v>12</v>
      </c>
      <c r="C5" s="16" t="s">
        <v>13</v>
      </c>
      <c r="D5" s="16"/>
      <c r="E5" s="16" t="s">
        <v>14</v>
      </c>
      <c r="F5" s="16"/>
      <c r="G5" s="16" t="s">
        <v>15</v>
      </c>
      <c r="H5" s="17" t="s">
        <v>16</v>
      </c>
      <c r="I5" s="17"/>
      <c r="J5" s="17"/>
      <c r="K5"/>
      <c r="L5"/>
      <c r="M5"/>
      <c r="N5"/>
      <c r="O5"/>
    </row>
    <row r="6" ht="18" customHeight="1" spans="1:15">
      <c r="A6" s="16"/>
      <c r="B6" s="16"/>
      <c r="C6" s="16" t="s">
        <v>17</v>
      </c>
      <c r="D6" s="16" t="s">
        <v>18</v>
      </c>
      <c r="E6" s="16" t="s">
        <v>17</v>
      </c>
      <c r="F6" s="16" t="s">
        <v>18</v>
      </c>
      <c r="G6" s="16"/>
      <c r="H6" s="17" t="s">
        <v>19</v>
      </c>
      <c r="I6" s="37" t="s">
        <v>20</v>
      </c>
      <c r="J6" s="17" t="s">
        <v>21</v>
      </c>
      <c r="K6"/>
      <c r="L6"/>
      <c r="M6"/>
      <c r="N6"/>
      <c r="O6"/>
    </row>
    <row r="7" ht="18" customHeight="1" spans="1:15">
      <c r="A7" s="18"/>
      <c r="B7" s="11">
        <f>G7/(1+C7+E7)</f>
        <v>272727.272727273</v>
      </c>
      <c r="C7" s="19">
        <v>0.02</v>
      </c>
      <c r="D7" s="11">
        <f>G7/(1+E7+C7)*C7</f>
        <v>5454.54545454545</v>
      </c>
      <c r="E7" s="19">
        <v>0.08</v>
      </c>
      <c r="F7" s="11">
        <f>G7/(1+C7+E7)*E7</f>
        <v>21818.1818181818</v>
      </c>
      <c r="G7" s="20">
        <v>300000</v>
      </c>
      <c r="H7" s="18" t="s">
        <v>22</v>
      </c>
      <c r="I7" s="38">
        <v>300000</v>
      </c>
      <c r="J7" s="39" t="s">
        <v>23</v>
      </c>
      <c r="K7"/>
      <c r="L7"/>
      <c r="M7"/>
      <c r="N7"/>
      <c r="O7"/>
    </row>
    <row r="8" ht="18" customHeight="1" spans="1:15">
      <c r="A8" s="18"/>
      <c r="B8" s="11">
        <f t="shared" ref="B8:B15" si="0">G8/(1+C8+E8)</f>
        <v>1045454.54545455</v>
      </c>
      <c r="C8" s="19">
        <v>0.02</v>
      </c>
      <c r="D8" s="11">
        <f t="shared" ref="D8:D13" si="1">G8/(1+E8+C8)*C8</f>
        <v>20909.0909090909</v>
      </c>
      <c r="E8" s="19">
        <v>0.08</v>
      </c>
      <c r="F8" s="11">
        <f t="shared" ref="F8:F15" si="2">G8/(1+C8+E8)*E8</f>
        <v>83636.3636363636</v>
      </c>
      <c r="G8" s="20">
        <v>1150000</v>
      </c>
      <c r="H8" s="18" t="s">
        <v>24</v>
      </c>
      <c r="I8" s="38">
        <v>1150000</v>
      </c>
      <c r="J8" s="39"/>
      <c r="K8" s="6"/>
      <c r="L8"/>
      <c r="M8"/>
      <c r="N8"/>
      <c r="O8"/>
    </row>
    <row r="9" ht="18" customHeight="1" spans="1:15">
      <c r="A9" s="18"/>
      <c r="B9" s="11">
        <f t="shared" si="0"/>
        <v>275229.357798165</v>
      </c>
      <c r="C9" s="19">
        <v>0.02</v>
      </c>
      <c r="D9" s="11">
        <f t="shared" si="1"/>
        <v>5504.5871559633</v>
      </c>
      <c r="E9" s="19">
        <v>0.07</v>
      </c>
      <c r="F9" s="11">
        <f t="shared" si="2"/>
        <v>19266.0550458716</v>
      </c>
      <c r="G9" s="20">
        <v>300000</v>
      </c>
      <c r="H9" s="18" t="s">
        <v>25</v>
      </c>
      <c r="I9" s="38">
        <v>300000</v>
      </c>
      <c r="J9" s="39"/>
      <c r="K9"/>
      <c r="L9"/>
      <c r="M9"/>
      <c r="N9"/>
      <c r="O9"/>
    </row>
    <row r="10" ht="18" customHeight="1" spans="1:15">
      <c r="A10" s="18"/>
      <c r="B10" s="11">
        <f t="shared" si="0"/>
        <v>1009174.31192661</v>
      </c>
      <c r="C10" s="19">
        <v>0.02</v>
      </c>
      <c r="D10" s="11">
        <f t="shared" si="1"/>
        <v>20183.4862385321</v>
      </c>
      <c r="E10" s="19">
        <v>0.07</v>
      </c>
      <c r="F10" s="11">
        <f t="shared" si="2"/>
        <v>70642.2018348624</v>
      </c>
      <c r="G10" s="20">
        <v>1100000</v>
      </c>
      <c r="H10" s="18" t="s">
        <v>26</v>
      </c>
      <c r="I10" s="38">
        <v>1100000</v>
      </c>
      <c r="J10" s="39"/>
      <c r="K10"/>
      <c r="L10"/>
      <c r="M10"/>
      <c r="N10"/>
      <c r="O10"/>
    </row>
    <row r="11" ht="18" customHeight="1" spans="1:15">
      <c r="A11" s="18"/>
      <c r="B11" s="11">
        <f t="shared" si="0"/>
        <v>183486.23853211</v>
      </c>
      <c r="C11" s="19">
        <v>0.02</v>
      </c>
      <c r="D11" s="11">
        <f t="shared" si="1"/>
        <v>3669.7247706422</v>
      </c>
      <c r="E11" s="19">
        <v>0.07</v>
      </c>
      <c r="F11" s="11">
        <f t="shared" si="2"/>
        <v>12844.0366972477</v>
      </c>
      <c r="G11" s="20">
        <v>200000</v>
      </c>
      <c r="H11" s="18" t="s">
        <v>27</v>
      </c>
      <c r="I11" s="38">
        <v>200000</v>
      </c>
      <c r="J11" s="39"/>
      <c r="K11"/>
      <c r="L11"/>
      <c r="M11"/>
      <c r="N11"/>
      <c r="O11"/>
    </row>
    <row r="12" ht="18" customHeight="1" spans="1:15">
      <c r="A12" s="18"/>
      <c r="B12" s="11">
        <f t="shared" si="0"/>
        <v>458715.596330275</v>
      </c>
      <c r="C12" s="19">
        <v>0.02</v>
      </c>
      <c r="D12" s="11">
        <f t="shared" si="1"/>
        <v>9174.3119266055</v>
      </c>
      <c r="E12" s="19">
        <v>0.07</v>
      </c>
      <c r="F12" s="11">
        <f t="shared" si="2"/>
        <v>32110.0917431193</v>
      </c>
      <c r="G12" s="20">
        <v>500000</v>
      </c>
      <c r="H12" s="18" t="s">
        <v>28</v>
      </c>
      <c r="I12" s="38">
        <v>500000</v>
      </c>
      <c r="J12" s="39"/>
      <c r="K12"/>
      <c r="L12"/>
      <c r="M12"/>
      <c r="N12"/>
      <c r="O12"/>
    </row>
    <row r="13" ht="18" customHeight="1" spans="1:15">
      <c r="A13" s="18" t="s">
        <v>29</v>
      </c>
      <c r="B13" s="11">
        <f t="shared" si="0"/>
        <v>243763.082568807</v>
      </c>
      <c r="C13" s="19">
        <v>0.02</v>
      </c>
      <c r="D13" s="11">
        <f t="shared" si="1"/>
        <v>4875.26165137615</v>
      </c>
      <c r="E13" s="19">
        <v>0.07</v>
      </c>
      <c r="F13" s="11">
        <f t="shared" si="2"/>
        <v>17063.4157798165</v>
      </c>
      <c r="G13" s="20">
        <v>265701.76</v>
      </c>
      <c r="H13" s="18"/>
      <c r="I13" s="37"/>
      <c r="J13" s="39"/>
      <c r="K13"/>
      <c r="L13"/>
      <c r="M13"/>
      <c r="N13"/>
      <c r="O13"/>
    </row>
    <row r="14" ht="18" customHeight="1" spans="1:15">
      <c r="A14" s="18"/>
      <c r="B14" s="11">
        <f t="shared" si="0"/>
        <v>0</v>
      </c>
      <c r="C14" s="19"/>
      <c r="D14" s="11">
        <v>0</v>
      </c>
      <c r="E14" s="19">
        <v>0.08</v>
      </c>
      <c r="F14" s="11">
        <f t="shared" si="2"/>
        <v>0</v>
      </c>
      <c r="G14" s="20"/>
      <c r="H14" s="18"/>
      <c r="I14" s="37"/>
      <c r="J14" s="39"/>
      <c r="K14"/>
      <c r="L14"/>
      <c r="M14"/>
      <c r="N14"/>
      <c r="O14"/>
    </row>
    <row r="15" ht="18" customHeight="1" spans="1:15">
      <c r="A15" s="18"/>
      <c r="B15" s="11">
        <f t="shared" si="0"/>
        <v>0</v>
      </c>
      <c r="C15" s="19"/>
      <c r="D15" s="11">
        <v>0</v>
      </c>
      <c r="E15" s="19">
        <v>0.08</v>
      </c>
      <c r="F15" s="11">
        <f t="shared" si="2"/>
        <v>0</v>
      </c>
      <c r="G15" s="20"/>
      <c r="H15" s="18"/>
      <c r="I15" s="37"/>
      <c r="J15" s="39"/>
      <c r="K15"/>
      <c r="L15"/>
      <c r="M15"/>
      <c r="N15"/>
      <c r="O15"/>
    </row>
    <row r="16" ht="18" customHeight="1" spans="1:15">
      <c r="A16" s="21" t="s">
        <v>31</v>
      </c>
      <c r="B16" s="22">
        <f>SUM(B7:B15)</f>
        <v>3488550.40533778</v>
      </c>
      <c r="C16" s="23"/>
      <c r="D16" s="23">
        <v>52051.7097581318</v>
      </c>
      <c r="E16" s="23"/>
      <c r="F16" s="22">
        <f>SUM(F7:F15)</f>
        <v>257380.346555463</v>
      </c>
      <c r="G16" s="22">
        <f>SUM(G7:G15)</f>
        <v>3815701.76</v>
      </c>
      <c r="H16" s="24"/>
      <c r="I16" s="38">
        <f>SUM(I7:I15)</f>
        <v>3550000</v>
      </c>
      <c r="J16" s="24"/>
      <c r="K16" s="3"/>
      <c r="L16" s="5"/>
      <c r="M16"/>
      <c r="N16"/>
      <c r="O16"/>
    </row>
    <row r="17" ht="18" customHeight="1" spans="1:16">
      <c r="A17" s="2" t="s">
        <v>32</v>
      </c>
      <c r="B17" s="6"/>
      <c r="C17"/>
      <c r="D17"/>
      <c r="E17"/>
      <c r="F17"/>
      <c r="G17"/>
      <c r="H17"/>
      <c r="I17" s="40"/>
      <c r="K17" s="41" t="s">
        <v>33</v>
      </c>
      <c r="L17" s="17" t="s">
        <v>34</v>
      </c>
      <c r="M17" s="17" t="s">
        <v>35</v>
      </c>
      <c r="N17" s="17" t="s">
        <v>36</v>
      </c>
      <c r="O17" s="17" t="s">
        <v>37</v>
      </c>
      <c r="P17" s="17" t="s">
        <v>37</v>
      </c>
    </row>
    <row r="18" s="1" customFormat="1" ht="18" customHeight="1" spans="1:16">
      <c r="A18" s="25" t="s">
        <v>38</v>
      </c>
      <c r="B18" s="16" t="s">
        <v>39</v>
      </c>
      <c r="C18" s="16" t="s">
        <v>40</v>
      </c>
      <c r="D18" s="16" t="s">
        <v>41</v>
      </c>
      <c r="E18" s="16" t="s">
        <v>17</v>
      </c>
      <c r="F18" s="16" t="s">
        <v>42</v>
      </c>
      <c r="G18" s="16" t="s">
        <v>15</v>
      </c>
      <c r="H18" s="16" t="s">
        <v>43</v>
      </c>
      <c r="I18" s="42" t="s">
        <v>20</v>
      </c>
      <c r="J18" s="16" t="s">
        <v>21</v>
      </c>
      <c r="K18" s="43"/>
      <c r="L18" s="44"/>
      <c r="M18" s="28"/>
      <c r="N18" s="28"/>
      <c r="O18" s="44"/>
      <c r="P18" s="44"/>
    </row>
    <row r="19" s="1" customFormat="1" ht="18" customHeight="1" spans="1:16">
      <c r="A19" s="10" t="s">
        <v>44</v>
      </c>
      <c r="B19" s="26">
        <f>ROUND(G19/(1+E19),2)</f>
        <v>80299.06</v>
      </c>
      <c r="C19" s="27">
        <v>4</v>
      </c>
      <c r="D19" s="28" t="s">
        <v>45</v>
      </c>
      <c r="E19" s="29">
        <v>0.06</v>
      </c>
      <c r="F19" s="26">
        <f>ROUND(G19/(1+E19)*E19,2)</f>
        <v>4817.94</v>
      </c>
      <c r="G19" s="20">
        <v>85117</v>
      </c>
      <c r="H19" s="18" t="s">
        <v>46</v>
      </c>
      <c r="I19" s="45">
        <v>100000</v>
      </c>
      <c r="J19" s="46" t="s">
        <v>47</v>
      </c>
      <c r="K19" s="43" t="s">
        <v>48</v>
      </c>
      <c r="L19" s="44"/>
      <c r="M19" s="28"/>
      <c r="N19" s="28"/>
      <c r="O19" s="44"/>
      <c r="P19" s="44"/>
    </row>
    <row r="20" s="1" customFormat="1" ht="18" customHeight="1" spans="1:16">
      <c r="A20" s="10" t="s">
        <v>44</v>
      </c>
      <c r="B20" s="26">
        <f t="shared" ref="B20:B63" si="3">ROUND(G20/(1+E20),2)</f>
        <v>85283</v>
      </c>
      <c r="C20" s="27">
        <v>28</v>
      </c>
      <c r="D20" s="28" t="s">
        <v>49</v>
      </c>
      <c r="E20" s="29">
        <v>0</v>
      </c>
      <c r="F20" s="26">
        <f t="shared" ref="F20:F63" si="4">ROUND(G20/(1+E20)*E20,2)</f>
        <v>0</v>
      </c>
      <c r="G20" s="20">
        <v>85283</v>
      </c>
      <c r="H20" s="30" t="s">
        <v>50</v>
      </c>
      <c r="I20" s="45">
        <v>148746.36</v>
      </c>
      <c r="J20" s="47" t="s">
        <v>51</v>
      </c>
      <c r="K20" s="43"/>
      <c r="L20" s="44"/>
      <c r="M20" s="28"/>
      <c r="N20" s="28"/>
      <c r="O20" s="44"/>
      <c r="P20" s="44"/>
    </row>
    <row r="21" s="1" customFormat="1" ht="18" customHeight="1" spans="1:16">
      <c r="A21" s="10"/>
      <c r="B21" s="26"/>
      <c r="C21" s="27"/>
      <c r="D21" s="28"/>
      <c r="E21" s="29"/>
      <c r="F21" s="26"/>
      <c r="G21" s="20"/>
      <c r="H21" s="31"/>
      <c r="I21" s="45">
        <v>30000</v>
      </c>
      <c r="J21" s="48" t="s">
        <v>52</v>
      </c>
      <c r="K21" s="43"/>
      <c r="L21" s="44"/>
      <c r="M21" s="28"/>
      <c r="N21" s="28"/>
      <c r="O21" s="44"/>
      <c r="P21" s="44"/>
    </row>
    <row r="22" s="1" customFormat="1" ht="18" customHeight="1" spans="1:16">
      <c r="A22" s="10" t="s">
        <v>53</v>
      </c>
      <c r="B22" s="26">
        <f t="shared" si="3"/>
        <v>85970.87</v>
      </c>
      <c r="C22" s="27">
        <v>1</v>
      </c>
      <c r="D22" s="28" t="s">
        <v>45</v>
      </c>
      <c r="E22" s="29">
        <v>0.03</v>
      </c>
      <c r="F22" s="26">
        <f t="shared" si="4"/>
        <v>2579.13</v>
      </c>
      <c r="G22" s="20">
        <v>88550</v>
      </c>
      <c r="H22" s="18" t="s">
        <v>54</v>
      </c>
      <c r="I22" s="37"/>
      <c r="J22" s="39"/>
      <c r="K22" s="43" t="s">
        <v>55</v>
      </c>
      <c r="L22" s="44"/>
      <c r="M22" s="28"/>
      <c r="N22" s="28"/>
      <c r="O22" s="44"/>
      <c r="P22" s="44"/>
    </row>
    <row r="23" s="1" customFormat="1" ht="18" customHeight="1" spans="1:16">
      <c r="A23" s="10" t="s">
        <v>53</v>
      </c>
      <c r="B23" s="26">
        <f t="shared" si="3"/>
        <v>2641.51</v>
      </c>
      <c r="C23" s="27">
        <v>1</v>
      </c>
      <c r="D23" s="28" t="s">
        <v>45</v>
      </c>
      <c r="E23" s="29">
        <v>0.06</v>
      </c>
      <c r="F23" s="26">
        <f t="shared" si="4"/>
        <v>158.49</v>
      </c>
      <c r="G23" s="20">
        <v>2800</v>
      </c>
      <c r="H23" s="18" t="s">
        <v>56</v>
      </c>
      <c r="I23" s="37"/>
      <c r="J23" s="39"/>
      <c r="K23" s="43" t="s">
        <v>57</v>
      </c>
      <c r="L23" s="44"/>
      <c r="M23" s="28"/>
      <c r="N23" s="28"/>
      <c r="O23" s="44"/>
      <c r="P23" s="44"/>
    </row>
    <row r="24" s="1" customFormat="1" ht="18" customHeight="1" spans="1:16">
      <c r="A24" s="10" t="s">
        <v>53</v>
      </c>
      <c r="B24" s="26">
        <f t="shared" si="3"/>
        <v>9867</v>
      </c>
      <c r="C24" s="27">
        <v>10</v>
      </c>
      <c r="D24" s="28" t="s">
        <v>49</v>
      </c>
      <c r="E24" s="29">
        <v>0</v>
      </c>
      <c r="F24" s="26">
        <f t="shared" si="4"/>
        <v>0</v>
      </c>
      <c r="G24" s="20">
        <v>9867</v>
      </c>
      <c r="H24" s="18"/>
      <c r="I24" s="37"/>
      <c r="J24" s="39"/>
      <c r="K24" s="43"/>
      <c r="L24" s="44"/>
      <c r="M24" s="28"/>
      <c r="N24" s="28"/>
      <c r="O24" s="44"/>
      <c r="P24" s="44"/>
    </row>
    <row r="25" s="1" customFormat="1" ht="18" customHeight="1" spans="1:16">
      <c r="A25" s="10" t="s">
        <v>58</v>
      </c>
      <c r="B25" s="26">
        <f t="shared" si="3"/>
        <v>3816</v>
      </c>
      <c r="C25" s="27">
        <v>6</v>
      </c>
      <c r="D25" s="28" t="s">
        <v>49</v>
      </c>
      <c r="E25" s="29">
        <v>0</v>
      </c>
      <c r="F25" s="26">
        <f t="shared" si="4"/>
        <v>0</v>
      </c>
      <c r="G25" s="20">
        <v>3816</v>
      </c>
      <c r="H25" s="18" t="s">
        <v>59</v>
      </c>
      <c r="I25" s="37"/>
      <c r="J25" s="39"/>
      <c r="K25" s="43"/>
      <c r="L25" s="44"/>
      <c r="M25" s="28"/>
      <c r="N25" s="28"/>
      <c r="O25" s="44"/>
      <c r="P25" s="44"/>
    </row>
    <row r="26" s="1" customFormat="1" ht="18" customHeight="1" spans="1:16">
      <c r="A26" s="10" t="s">
        <v>60</v>
      </c>
      <c r="B26" s="26">
        <f t="shared" si="3"/>
        <v>1486.35</v>
      </c>
      <c r="C26" s="27">
        <v>40</v>
      </c>
      <c r="D26" s="28" t="s">
        <v>49</v>
      </c>
      <c r="E26" s="29">
        <v>0</v>
      </c>
      <c r="F26" s="26">
        <f t="shared" si="4"/>
        <v>0</v>
      </c>
      <c r="G26" s="20">
        <v>1486.35</v>
      </c>
      <c r="H26" s="18" t="s">
        <v>61</v>
      </c>
      <c r="I26" s="49">
        <v>331661.81</v>
      </c>
      <c r="J26" s="39" t="s">
        <v>51</v>
      </c>
      <c r="K26" s="43"/>
      <c r="L26" s="44"/>
      <c r="M26" s="28"/>
      <c r="N26" s="28"/>
      <c r="O26" s="44"/>
      <c r="P26" s="44"/>
    </row>
    <row r="27" s="1" customFormat="1" ht="18" customHeight="1" spans="1:16">
      <c r="A27" s="10" t="s">
        <v>62</v>
      </c>
      <c r="B27" s="26">
        <f t="shared" si="3"/>
        <v>255172.41</v>
      </c>
      <c r="C27" s="27">
        <v>3</v>
      </c>
      <c r="D27" s="28" t="s">
        <v>45</v>
      </c>
      <c r="E27" s="29">
        <v>0.16</v>
      </c>
      <c r="F27" s="26">
        <f t="shared" si="4"/>
        <v>40827.59</v>
      </c>
      <c r="G27" s="20">
        <v>296000</v>
      </c>
      <c r="H27" s="18" t="s">
        <v>63</v>
      </c>
      <c r="I27" s="49">
        <v>621865.9</v>
      </c>
      <c r="J27" s="39" t="s">
        <v>64</v>
      </c>
      <c r="K27" s="43" t="s">
        <v>65</v>
      </c>
      <c r="L27" s="44"/>
      <c r="M27" s="28"/>
      <c r="N27" s="28"/>
      <c r="O27" s="44"/>
      <c r="P27" s="44"/>
    </row>
    <row r="28" s="1" customFormat="1" ht="18" customHeight="1" spans="1:16">
      <c r="A28" s="10" t="s">
        <v>62</v>
      </c>
      <c r="B28" s="26">
        <f t="shared" si="3"/>
        <v>86206.9</v>
      </c>
      <c r="C28" s="27">
        <v>1</v>
      </c>
      <c r="D28" s="28" t="s">
        <v>45</v>
      </c>
      <c r="E28" s="29">
        <v>0.16</v>
      </c>
      <c r="F28" s="26">
        <f t="shared" si="4"/>
        <v>13793.1</v>
      </c>
      <c r="G28" s="20">
        <v>100000</v>
      </c>
      <c r="H28" s="18" t="s">
        <v>66</v>
      </c>
      <c r="I28" s="49">
        <v>115000</v>
      </c>
      <c r="J28" s="39" t="s">
        <v>52</v>
      </c>
      <c r="K28" s="43" t="s">
        <v>67</v>
      </c>
      <c r="L28" s="44"/>
      <c r="M28" s="28"/>
      <c r="N28" s="28"/>
      <c r="O28" s="44"/>
      <c r="P28" s="44"/>
    </row>
    <row r="29" s="1" customFormat="1" ht="18" customHeight="1" spans="1:16">
      <c r="A29" s="10" t="s">
        <v>62</v>
      </c>
      <c r="B29" s="26">
        <f t="shared" si="3"/>
        <v>256034.48</v>
      </c>
      <c r="C29" s="27">
        <v>3</v>
      </c>
      <c r="D29" s="28" t="s">
        <v>45</v>
      </c>
      <c r="E29" s="29">
        <v>0.16</v>
      </c>
      <c r="F29" s="26">
        <f t="shared" si="4"/>
        <v>40965.52</v>
      </c>
      <c r="G29" s="20">
        <v>297000</v>
      </c>
      <c r="H29" s="18" t="s">
        <v>68</v>
      </c>
      <c r="I29" s="49"/>
      <c r="J29" s="39"/>
      <c r="K29" s="43" t="s">
        <v>69</v>
      </c>
      <c r="L29" s="44"/>
      <c r="M29" s="28"/>
      <c r="N29" s="28"/>
      <c r="O29" s="44"/>
      <c r="P29" s="44"/>
    </row>
    <row r="30" s="1" customFormat="1" ht="18" customHeight="1" spans="1:16">
      <c r="A30" s="10" t="s">
        <v>62</v>
      </c>
      <c r="B30" s="26">
        <f t="shared" si="3"/>
        <v>5251.72</v>
      </c>
      <c r="C30" s="27">
        <v>4</v>
      </c>
      <c r="D30" s="28" t="s">
        <v>45</v>
      </c>
      <c r="E30" s="29">
        <v>0.16</v>
      </c>
      <c r="F30" s="26">
        <f t="shared" si="4"/>
        <v>840.28</v>
      </c>
      <c r="G30" s="20">
        <v>6092</v>
      </c>
      <c r="H30" s="18" t="s">
        <v>70</v>
      </c>
      <c r="I30" s="37"/>
      <c r="J30" s="39"/>
      <c r="K30" s="43" t="s">
        <v>71</v>
      </c>
      <c r="L30" s="44"/>
      <c r="M30" s="28"/>
      <c r="N30" s="28"/>
      <c r="O30" s="44"/>
      <c r="P30" s="44"/>
    </row>
    <row r="31" s="1" customFormat="1" ht="18" customHeight="1" spans="1:16">
      <c r="A31" s="10" t="s">
        <v>62</v>
      </c>
      <c r="B31" s="26">
        <f t="shared" si="3"/>
        <v>252.14</v>
      </c>
      <c r="C31" s="27">
        <v>1</v>
      </c>
      <c r="D31" s="28" t="s">
        <v>45</v>
      </c>
      <c r="E31" s="29">
        <v>0.17</v>
      </c>
      <c r="F31" s="26">
        <f t="shared" si="4"/>
        <v>42.86</v>
      </c>
      <c r="G31" s="20">
        <v>295</v>
      </c>
      <c r="H31" s="18"/>
      <c r="I31" s="37"/>
      <c r="J31" s="39"/>
      <c r="K31" s="43" t="s">
        <v>72</v>
      </c>
      <c r="L31" s="44"/>
      <c r="M31" s="28"/>
      <c r="N31" s="28"/>
      <c r="O31" s="44"/>
      <c r="P31" s="44"/>
    </row>
    <row r="32" s="1" customFormat="1" ht="18" customHeight="1" spans="1:16">
      <c r="A32" s="10" t="s">
        <v>62</v>
      </c>
      <c r="B32" s="26">
        <f t="shared" si="3"/>
        <v>200000</v>
      </c>
      <c r="C32" s="27">
        <v>2</v>
      </c>
      <c r="D32" s="28" t="s">
        <v>49</v>
      </c>
      <c r="E32" s="29">
        <v>0</v>
      </c>
      <c r="F32" s="26">
        <f t="shared" si="4"/>
        <v>0</v>
      </c>
      <c r="G32" s="20">
        <v>200000</v>
      </c>
      <c r="H32" s="18" t="s">
        <v>63</v>
      </c>
      <c r="I32" s="37"/>
      <c r="J32" s="39"/>
      <c r="K32" s="43" t="s">
        <v>73</v>
      </c>
      <c r="L32" s="44"/>
      <c r="M32" s="28"/>
      <c r="N32" s="28"/>
      <c r="O32" s="44"/>
      <c r="P32" s="44"/>
    </row>
    <row r="33" s="1" customFormat="1" ht="18" customHeight="1" spans="1:16">
      <c r="A33" s="10" t="s">
        <v>62</v>
      </c>
      <c r="B33" s="26">
        <f t="shared" si="3"/>
        <v>205200</v>
      </c>
      <c r="C33" s="27">
        <v>2</v>
      </c>
      <c r="D33" s="28" t="s">
        <v>49</v>
      </c>
      <c r="E33" s="29">
        <v>0</v>
      </c>
      <c r="F33" s="26">
        <f t="shared" si="4"/>
        <v>0</v>
      </c>
      <c r="G33" s="20">
        <v>205200</v>
      </c>
      <c r="H33" s="18" t="s">
        <v>74</v>
      </c>
      <c r="I33" s="37"/>
      <c r="J33" s="39"/>
      <c r="K33" s="43" t="s">
        <v>75</v>
      </c>
      <c r="L33" s="44"/>
      <c r="M33" s="28"/>
      <c r="N33" s="28"/>
      <c r="O33" s="44"/>
      <c r="P33" s="44"/>
    </row>
    <row r="34" s="1" customFormat="1" ht="18" customHeight="1" spans="1:16">
      <c r="A34" s="10"/>
      <c r="B34" s="26"/>
      <c r="C34" s="27"/>
      <c r="D34" s="28"/>
      <c r="E34" s="29"/>
      <c r="F34" s="26"/>
      <c r="G34" s="20"/>
      <c r="H34" s="31"/>
      <c r="K34" s="43"/>
      <c r="L34" s="44"/>
      <c r="M34" s="28"/>
      <c r="N34" s="28"/>
      <c r="O34" s="44"/>
      <c r="P34" s="44"/>
    </row>
    <row r="35" ht="18" customHeight="1" spans="1:15">
      <c r="A35" s="10" t="s">
        <v>76</v>
      </c>
      <c r="B35" s="26">
        <f t="shared" ref="B35:B40" si="5">ROUND(G35/(1+E35),2)</f>
        <v>786708.86</v>
      </c>
      <c r="C35" s="27">
        <v>1</v>
      </c>
      <c r="D35" s="28" t="s">
        <v>45</v>
      </c>
      <c r="E35" s="29">
        <v>0.09</v>
      </c>
      <c r="F35" s="26">
        <f t="shared" ref="F35:F40" si="6">ROUND(G35/(1+E35)*E35,2)</f>
        <v>70803.8</v>
      </c>
      <c r="G35" s="20">
        <v>857512.66</v>
      </c>
      <c r="H35" s="18" t="s">
        <v>77</v>
      </c>
      <c r="I35" s="50">
        <v>857512.66</v>
      </c>
      <c r="J35" s="39"/>
      <c r="K35" s="43" t="s">
        <v>78</v>
      </c>
      <c r="L35" s="44"/>
      <c r="M35" s="28"/>
      <c r="N35" s="28"/>
      <c r="O35" s="44"/>
    </row>
    <row r="36" ht="18" customHeight="1" spans="1:15">
      <c r="A36" s="10" t="s">
        <v>76</v>
      </c>
      <c r="B36" s="26">
        <f t="shared" si="5"/>
        <v>228155.79</v>
      </c>
      <c r="C36" s="27">
        <v>1</v>
      </c>
      <c r="D36" s="28" t="s">
        <v>45</v>
      </c>
      <c r="E36" s="29">
        <v>0.09</v>
      </c>
      <c r="F36" s="26">
        <f t="shared" si="6"/>
        <v>20534.02</v>
      </c>
      <c r="G36" s="20">
        <v>248689.81</v>
      </c>
      <c r="H36" s="18" t="s">
        <v>77</v>
      </c>
      <c r="I36" s="50">
        <v>248689.81</v>
      </c>
      <c r="J36" s="39"/>
      <c r="K36" s="43" t="s">
        <v>79</v>
      </c>
      <c r="L36" s="44"/>
      <c r="M36" s="28"/>
      <c r="N36" s="28"/>
      <c r="O36" s="44"/>
    </row>
    <row r="37" ht="18" customHeight="1" spans="1:15">
      <c r="A37" s="10" t="s">
        <v>76</v>
      </c>
      <c r="B37" s="26">
        <f t="shared" si="5"/>
        <v>30000</v>
      </c>
      <c r="C37" s="27">
        <v>1</v>
      </c>
      <c r="D37" s="28" t="s">
        <v>49</v>
      </c>
      <c r="E37" s="29">
        <v>0</v>
      </c>
      <c r="F37" s="26">
        <f t="shared" si="6"/>
        <v>0</v>
      </c>
      <c r="G37" s="20">
        <v>30000</v>
      </c>
      <c r="H37" s="18" t="s">
        <v>80</v>
      </c>
      <c r="I37" s="50">
        <v>34350</v>
      </c>
      <c r="J37" s="37"/>
      <c r="K37" s="43"/>
      <c r="L37" s="44"/>
      <c r="M37" s="28"/>
      <c r="N37" s="28"/>
      <c r="O37" s="44"/>
    </row>
    <row r="38" ht="18" customHeight="1" spans="1:15">
      <c r="A38" s="10" t="s">
        <v>76</v>
      </c>
      <c r="B38" s="26">
        <f t="shared" si="5"/>
        <v>20000</v>
      </c>
      <c r="C38" s="27">
        <v>1</v>
      </c>
      <c r="D38" s="28" t="s">
        <v>49</v>
      </c>
      <c r="E38" s="29">
        <v>0</v>
      </c>
      <c r="F38" s="26">
        <f t="shared" si="6"/>
        <v>0</v>
      </c>
      <c r="G38" s="20">
        <v>20000</v>
      </c>
      <c r="H38" s="18" t="s">
        <v>81</v>
      </c>
      <c r="I38" s="50">
        <v>20000</v>
      </c>
      <c r="J38" s="39"/>
      <c r="K38" s="43"/>
      <c r="L38" s="44"/>
      <c r="M38" s="28"/>
      <c r="N38" s="28"/>
      <c r="O38" s="44"/>
    </row>
    <row r="39" ht="18" customHeight="1" spans="1:15">
      <c r="A39" s="10"/>
      <c r="B39" s="26">
        <f t="shared" si="5"/>
        <v>115827</v>
      </c>
      <c r="C39" s="27">
        <v>1</v>
      </c>
      <c r="D39" s="28" t="s">
        <v>49</v>
      </c>
      <c r="E39" s="29">
        <v>0</v>
      </c>
      <c r="F39" s="26">
        <f t="shared" si="6"/>
        <v>0</v>
      </c>
      <c r="G39" s="32">
        <v>115827</v>
      </c>
      <c r="H39" s="18" t="s">
        <v>82</v>
      </c>
      <c r="I39" s="50"/>
      <c r="J39" s="39"/>
      <c r="K39" s="43"/>
      <c r="L39" s="44"/>
      <c r="M39" s="28"/>
      <c r="N39" s="28"/>
      <c r="O39" s="44"/>
    </row>
    <row r="40" ht="18" customHeight="1" spans="1:15">
      <c r="A40" s="10" t="s">
        <v>76</v>
      </c>
      <c r="B40" s="26">
        <f t="shared" si="5"/>
        <v>2001</v>
      </c>
      <c r="C40" s="27">
        <v>1</v>
      </c>
      <c r="D40" s="28" t="s">
        <v>49</v>
      </c>
      <c r="E40" s="29">
        <v>0</v>
      </c>
      <c r="F40" s="26">
        <f t="shared" si="6"/>
        <v>0</v>
      </c>
      <c r="G40" s="20">
        <v>2001</v>
      </c>
      <c r="H40" s="18" t="s">
        <v>83</v>
      </c>
      <c r="I40" s="50">
        <v>140000</v>
      </c>
      <c r="J40" s="39" t="s">
        <v>52</v>
      </c>
      <c r="K40" s="43"/>
      <c r="L40" s="44"/>
      <c r="M40" s="28"/>
      <c r="N40" s="28"/>
      <c r="O40" s="44"/>
    </row>
    <row r="41" s="1" customFormat="1" ht="18" customHeight="1" spans="1:16">
      <c r="A41" s="10" t="s">
        <v>84</v>
      </c>
      <c r="B41" s="26">
        <f t="shared" si="3"/>
        <v>88495.58</v>
      </c>
      <c r="C41" s="27">
        <v>1</v>
      </c>
      <c r="D41" s="28" t="s">
        <v>45</v>
      </c>
      <c r="E41" s="29">
        <v>0.13</v>
      </c>
      <c r="F41" s="26">
        <f t="shared" si="4"/>
        <v>11504.42</v>
      </c>
      <c r="G41" s="20">
        <v>100000</v>
      </c>
      <c r="H41" s="18" t="s">
        <v>85</v>
      </c>
      <c r="K41" s="43" t="s">
        <v>86</v>
      </c>
      <c r="L41" s="44"/>
      <c r="M41" s="28"/>
      <c r="N41" s="28"/>
      <c r="O41" s="44"/>
      <c r="P41" s="44"/>
    </row>
    <row r="42" ht="18" customHeight="1" spans="1:16">
      <c r="A42" s="10" t="s">
        <v>84</v>
      </c>
      <c r="B42" s="26">
        <f t="shared" si="3"/>
        <v>4866.37</v>
      </c>
      <c r="C42" s="27">
        <v>1</v>
      </c>
      <c r="D42" s="28" t="s">
        <v>45</v>
      </c>
      <c r="E42" s="29">
        <v>0.13</v>
      </c>
      <c r="F42" s="26">
        <f t="shared" si="4"/>
        <v>632.63</v>
      </c>
      <c r="G42" s="20">
        <v>5499</v>
      </c>
      <c r="H42" s="18" t="s">
        <v>87</v>
      </c>
      <c r="I42" s="37"/>
      <c r="J42" s="39"/>
      <c r="K42" s="43" t="s">
        <v>88</v>
      </c>
      <c r="L42" s="44"/>
      <c r="M42" s="28"/>
      <c r="N42" s="28"/>
      <c r="O42" s="44"/>
      <c r="P42" s="24"/>
    </row>
    <row r="43" ht="18" customHeight="1" spans="1:15">
      <c r="A43" s="10" t="s">
        <v>84</v>
      </c>
      <c r="B43" s="26">
        <f t="shared" si="3"/>
        <v>2548.67</v>
      </c>
      <c r="C43" s="27">
        <v>2</v>
      </c>
      <c r="D43" s="28" t="s">
        <v>45</v>
      </c>
      <c r="E43" s="29">
        <v>0.13</v>
      </c>
      <c r="F43" s="26">
        <f t="shared" si="4"/>
        <v>331.33</v>
      </c>
      <c r="G43" s="20">
        <f>1440*2</f>
        <v>2880</v>
      </c>
      <c r="H43" s="18" t="s">
        <v>89</v>
      </c>
      <c r="I43" s="37"/>
      <c r="J43" s="39"/>
      <c r="K43" s="43" t="s">
        <v>90</v>
      </c>
      <c r="L43" s="44"/>
      <c r="M43" s="28"/>
      <c r="N43" s="28"/>
      <c r="O43" s="44"/>
    </row>
    <row r="44" ht="18" customHeight="1" spans="1:15">
      <c r="A44" s="10" t="s">
        <v>84</v>
      </c>
      <c r="B44" s="26">
        <f t="shared" si="3"/>
        <v>6990.29</v>
      </c>
      <c r="C44" s="27">
        <v>1</v>
      </c>
      <c r="D44" s="28" t="s">
        <v>45</v>
      </c>
      <c r="E44" s="29">
        <v>0.03</v>
      </c>
      <c r="F44" s="26">
        <f t="shared" si="4"/>
        <v>209.71</v>
      </c>
      <c r="G44" s="20">
        <v>7200</v>
      </c>
      <c r="H44" s="18" t="s">
        <v>54</v>
      </c>
      <c r="I44" s="37"/>
      <c r="J44" s="39"/>
      <c r="K44" s="43" t="s">
        <v>91</v>
      </c>
      <c r="L44" s="44"/>
      <c r="M44" s="28"/>
      <c r="N44" s="28"/>
      <c r="O44" s="44"/>
    </row>
    <row r="45" ht="18" customHeight="1" spans="1:15">
      <c r="A45" s="10" t="s">
        <v>92</v>
      </c>
      <c r="B45" s="26">
        <f t="shared" si="3"/>
        <v>23608</v>
      </c>
      <c r="C45" s="27">
        <v>2</v>
      </c>
      <c r="D45" s="28" t="s">
        <v>49</v>
      </c>
      <c r="E45" s="29">
        <v>0</v>
      </c>
      <c r="F45" s="26">
        <f t="shared" si="4"/>
        <v>0</v>
      </c>
      <c r="G45" s="20">
        <f>15168+8440</f>
        <v>23608</v>
      </c>
      <c r="H45" s="18" t="s">
        <v>93</v>
      </c>
      <c r="I45" s="37">
        <v>185793.21</v>
      </c>
      <c r="J45" s="39" t="s">
        <v>94</v>
      </c>
      <c r="K45" s="43"/>
      <c r="L45" s="44"/>
      <c r="M45" s="28"/>
      <c r="N45" s="28"/>
      <c r="O45" s="44"/>
    </row>
    <row r="46" ht="18" customHeight="1" spans="1:15">
      <c r="A46" s="10" t="s">
        <v>92</v>
      </c>
      <c r="B46" s="26">
        <f t="shared" si="3"/>
        <v>8100</v>
      </c>
      <c r="C46" s="27">
        <v>9</v>
      </c>
      <c r="D46" s="28" t="s">
        <v>49</v>
      </c>
      <c r="E46" s="29">
        <v>0</v>
      </c>
      <c r="F46" s="26">
        <f t="shared" si="4"/>
        <v>0</v>
      </c>
      <c r="G46" s="20">
        <v>8100</v>
      </c>
      <c r="H46" s="18" t="s">
        <v>95</v>
      </c>
      <c r="I46" s="50"/>
      <c r="J46" s="39"/>
      <c r="K46" s="43"/>
      <c r="L46" s="44"/>
      <c r="M46" s="28"/>
      <c r="N46" s="28"/>
      <c r="O46" s="44"/>
    </row>
    <row r="47" ht="18" customHeight="1" spans="1:15">
      <c r="A47" s="10" t="s">
        <v>92</v>
      </c>
      <c r="B47" s="26">
        <f t="shared" si="3"/>
        <v>20000</v>
      </c>
      <c r="C47" s="27">
        <v>2</v>
      </c>
      <c r="D47" s="28" t="s">
        <v>49</v>
      </c>
      <c r="E47" s="29">
        <v>0</v>
      </c>
      <c r="F47" s="26">
        <f t="shared" si="4"/>
        <v>0</v>
      </c>
      <c r="G47" s="20">
        <v>20000</v>
      </c>
      <c r="H47" s="18" t="s">
        <v>96</v>
      </c>
      <c r="I47" s="37"/>
      <c r="J47" s="39"/>
      <c r="K47" s="43"/>
      <c r="L47" s="44"/>
      <c r="M47" s="28"/>
      <c r="N47" s="28"/>
      <c r="O47" s="44"/>
    </row>
    <row r="48" ht="18" customHeight="1" spans="1:15">
      <c r="A48" s="10" t="s">
        <v>92</v>
      </c>
      <c r="B48" s="26">
        <f t="shared" si="3"/>
        <v>7400</v>
      </c>
      <c r="C48" s="27">
        <v>1</v>
      </c>
      <c r="D48" s="28" t="s">
        <v>49</v>
      </c>
      <c r="E48" s="29">
        <v>0</v>
      </c>
      <c r="F48" s="26">
        <f t="shared" si="4"/>
        <v>0</v>
      </c>
      <c r="G48" s="20">
        <v>7400</v>
      </c>
      <c r="H48" s="18" t="s">
        <v>97</v>
      </c>
      <c r="I48" s="37"/>
      <c r="J48" s="39"/>
      <c r="K48" s="43"/>
      <c r="L48" s="44"/>
      <c r="M48" s="28"/>
      <c r="N48" s="28"/>
      <c r="O48" s="44"/>
    </row>
    <row r="49" ht="18" customHeight="1" spans="1:15">
      <c r="A49" s="10"/>
      <c r="B49" s="26">
        <f t="shared" si="3"/>
        <v>0</v>
      </c>
      <c r="C49" s="27">
        <v>2</v>
      </c>
      <c r="D49" s="28" t="s">
        <v>49</v>
      </c>
      <c r="E49" s="29">
        <v>0</v>
      </c>
      <c r="F49" s="26">
        <f t="shared" si="4"/>
        <v>0</v>
      </c>
      <c r="G49" s="20"/>
      <c r="H49" s="18"/>
      <c r="I49" s="37"/>
      <c r="J49" s="39"/>
      <c r="K49" s="43"/>
      <c r="L49" s="44"/>
      <c r="M49" s="28"/>
      <c r="N49" s="28"/>
      <c r="O49" s="44"/>
    </row>
    <row r="50" ht="18" customHeight="1" spans="1:15">
      <c r="A50" s="10" t="s">
        <v>98</v>
      </c>
      <c r="B50" s="26">
        <f t="shared" si="3"/>
        <v>247787.61</v>
      </c>
      <c r="C50" s="27">
        <v>1</v>
      </c>
      <c r="D50" s="28" t="s">
        <v>49</v>
      </c>
      <c r="E50" s="29">
        <v>0.13</v>
      </c>
      <c r="F50" s="26">
        <f t="shared" si="4"/>
        <v>32212.39</v>
      </c>
      <c r="G50" s="20">
        <v>280000</v>
      </c>
      <c r="H50" s="18" t="s">
        <v>66</v>
      </c>
      <c r="I50" s="37">
        <v>280000</v>
      </c>
      <c r="J50" s="39" t="s">
        <v>99</v>
      </c>
      <c r="K50" s="43"/>
      <c r="L50" s="44" t="s">
        <v>67</v>
      </c>
      <c r="M50" s="28"/>
      <c r="N50" s="28"/>
      <c r="O50" s="44"/>
    </row>
    <row r="51" ht="18" customHeight="1" spans="1:15">
      <c r="A51" s="10" t="s">
        <v>98</v>
      </c>
      <c r="B51" s="26">
        <f t="shared" si="3"/>
        <v>2594</v>
      </c>
      <c r="C51" s="27"/>
      <c r="D51" s="28" t="s">
        <v>49</v>
      </c>
      <c r="E51" s="29">
        <v>0</v>
      </c>
      <c r="F51" s="26">
        <f t="shared" si="4"/>
        <v>0</v>
      </c>
      <c r="G51" s="20">
        <v>2594</v>
      </c>
      <c r="H51" s="18" t="s">
        <v>100</v>
      </c>
      <c r="I51" s="37">
        <v>184483.02</v>
      </c>
      <c r="J51" s="39"/>
      <c r="K51" s="43"/>
      <c r="L51" s="44"/>
      <c r="M51" s="28"/>
      <c r="N51" s="28"/>
      <c r="O51" s="44"/>
    </row>
    <row r="52" ht="18" customHeight="1" spans="1:15">
      <c r="A52" s="10" t="s">
        <v>98</v>
      </c>
      <c r="B52" s="26">
        <f t="shared" si="3"/>
        <v>3430</v>
      </c>
      <c r="C52" s="27">
        <v>6</v>
      </c>
      <c r="D52" s="28" t="s">
        <v>49</v>
      </c>
      <c r="E52" s="29">
        <v>0</v>
      </c>
      <c r="F52" s="26">
        <f t="shared" si="4"/>
        <v>0</v>
      </c>
      <c r="G52" s="20">
        <v>3430</v>
      </c>
      <c r="H52" s="18" t="s">
        <v>101</v>
      </c>
      <c r="I52" s="37"/>
      <c r="J52" s="39"/>
      <c r="K52" s="43"/>
      <c r="L52" s="44"/>
      <c r="M52" s="28"/>
      <c r="N52" s="28"/>
      <c r="O52" s="44"/>
    </row>
    <row r="53" ht="18" customHeight="1" spans="1:15">
      <c r="A53" s="10" t="s">
        <v>98</v>
      </c>
      <c r="B53" s="26">
        <f t="shared" si="3"/>
        <v>1085.52</v>
      </c>
      <c r="C53" s="27">
        <v>14</v>
      </c>
      <c r="D53" s="28" t="s">
        <v>49</v>
      </c>
      <c r="E53" s="29">
        <v>0</v>
      </c>
      <c r="F53" s="26">
        <f t="shared" si="4"/>
        <v>0</v>
      </c>
      <c r="G53" s="20">
        <v>1085.52</v>
      </c>
      <c r="H53" s="18" t="s">
        <v>100</v>
      </c>
      <c r="I53" s="37"/>
      <c r="J53" s="39"/>
      <c r="K53" s="43"/>
      <c r="L53" s="44"/>
      <c r="M53" s="28"/>
      <c r="N53" s="28"/>
      <c r="O53" s="44"/>
    </row>
    <row r="54" ht="18" customHeight="1" spans="1:15">
      <c r="A54" s="10" t="s">
        <v>98</v>
      </c>
      <c r="B54" s="26">
        <f t="shared" si="3"/>
        <v>3490</v>
      </c>
      <c r="C54" s="27">
        <v>7</v>
      </c>
      <c r="D54" s="28" t="s">
        <v>49</v>
      </c>
      <c r="E54" s="29">
        <v>0</v>
      </c>
      <c r="F54" s="26">
        <f t="shared" si="4"/>
        <v>0</v>
      </c>
      <c r="G54" s="20">
        <f>1700+1790</f>
        <v>3490</v>
      </c>
      <c r="H54" s="18" t="s">
        <v>97</v>
      </c>
      <c r="I54" s="37"/>
      <c r="J54" s="39"/>
      <c r="K54" s="43"/>
      <c r="L54" s="44"/>
      <c r="M54" s="28"/>
      <c r="N54" s="28"/>
      <c r="O54" s="44"/>
    </row>
    <row r="55" ht="18" customHeight="1" spans="1:15">
      <c r="A55" s="10" t="s">
        <v>98</v>
      </c>
      <c r="B55" s="26">
        <f t="shared" si="3"/>
        <v>963</v>
      </c>
      <c r="C55" s="27">
        <v>9</v>
      </c>
      <c r="D55" s="28" t="s">
        <v>49</v>
      </c>
      <c r="E55" s="29">
        <v>0</v>
      </c>
      <c r="F55" s="26">
        <f t="shared" si="4"/>
        <v>0</v>
      </c>
      <c r="G55" s="20">
        <f>872+91</f>
        <v>963</v>
      </c>
      <c r="H55" s="18" t="s">
        <v>96</v>
      </c>
      <c r="I55" s="37"/>
      <c r="J55" s="39"/>
      <c r="K55" s="43"/>
      <c r="L55" s="44"/>
      <c r="M55" s="28"/>
      <c r="N55" s="28"/>
      <c r="O55" s="44"/>
    </row>
    <row r="56" ht="18" customHeight="1" spans="1:15">
      <c r="A56" s="10"/>
      <c r="B56" s="26">
        <f t="shared" si="3"/>
        <v>185392.38</v>
      </c>
      <c r="C56" s="27">
        <v>2</v>
      </c>
      <c r="D56" s="28" t="s">
        <v>49</v>
      </c>
      <c r="E56" s="29">
        <v>0</v>
      </c>
      <c r="F56" s="26">
        <f t="shared" si="4"/>
        <v>0</v>
      </c>
      <c r="G56" s="20">
        <v>185392.38</v>
      </c>
      <c r="H56" s="18" t="s">
        <v>113</v>
      </c>
      <c r="I56" s="50">
        <v>4206.79</v>
      </c>
      <c r="J56" s="39" t="s">
        <v>117</v>
      </c>
      <c r="K56" s="43"/>
      <c r="L56" s="44"/>
      <c r="M56" s="28"/>
      <c r="N56" s="28"/>
      <c r="O56" s="44"/>
    </row>
    <row r="57" ht="18" customHeight="1" spans="1:15">
      <c r="A57" s="10"/>
      <c r="B57" s="26">
        <f t="shared" si="3"/>
        <v>190366.97</v>
      </c>
      <c r="C57" s="27">
        <v>2</v>
      </c>
      <c r="D57" s="28" t="s">
        <v>49</v>
      </c>
      <c r="E57" s="29">
        <v>0.09</v>
      </c>
      <c r="F57" s="26">
        <f t="shared" si="4"/>
        <v>17133.03</v>
      </c>
      <c r="G57" s="20">
        <v>207500</v>
      </c>
      <c r="H57" s="18"/>
      <c r="I57" s="50">
        <v>29447.53</v>
      </c>
      <c r="J57" s="39" t="s">
        <v>117</v>
      </c>
      <c r="K57" s="43"/>
      <c r="L57" s="44"/>
      <c r="M57" s="28"/>
      <c r="N57" s="28"/>
      <c r="O57" s="44"/>
    </row>
    <row r="58" ht="18" customHeight="1" spans="1:15">
      <c r="A58" s="10"/>
      <c r="B58" s="26">
        <f t="shared" si="3"/>
        <v>0</v>
      </c>
      <c r="C58" s="27">
        <v>2</v>
      </c>
      <c r="D58" s="28" t="s">
        <v>49</v>
      </c>
      <c r="E58" s="29">
        <v>0</v>
      </c>
      <c r="F58" s="26">
        <f t="shared" si="4"/>
        <v>0</v>
      </c>
      <c r="G58" s="20"/>
      <c r="H58" s="18"/>
      <c r="I58" s="49">
        <v>23972.29</v>
      </c>
      <c r="J58" s="39" t="s">
        <v>117</v>
      </c>
      <c r="K58" s="43"/>
      <c r="L58" s="44"/>
      <c r="M58" s="28"/>
      <c r="N58" s="28"/>
      <c r="O58" s="44"/>
    </row>
    <row r="59" ht="18" customHeight="1" spans="1:15">
      <c r="A59" s="10"/>
      <c r="B59" s="26">
        <f t="shared" si="3"/>
        <v>0</v>
      </c>
      <c r="C59" s="27">
        <v>2</v>
      </c>
      <c r="D59" s="28" t="s">
        <v>49</v>
      </c>
      <c r="E59" s="29">
        <v>0</v>
      </c>
      <c r="F59" s="26">
        <f t="shared" si="4"/>
        <v>0</v>
      </c>
      <c r="G59" s="20"/>
      <c r="H59" s="18"/>
      <c r="I59" s="37">
        <v>10516.98</v>
      </c>
      <c r="J59" s="39" t="s">
        <v>117</v>
      </c>
      <c r="K59" s="43"/>
      <c r="L59" s="44"/>
      <c r="M59" s="28"/>
      <c r="N59" s="28"/>
      <c r="O59" s="44"/>
    </row>
    <row r="60" s="1" customFormat="1" ht="18" customHeight="1" spans="1:16">
      <c r="A60" s="10"/>
      <c r="B60" s="26"/>
      <c r="C60" s="27"/>
      <c r="D60" s="28"/>
      <c r="E60" s="29"/>
      <c r="F60" s="26"/>
      <c r="G60" s="20"/>
      <c r="H60" s="31"/>
      <c r="I60" s="49">
        <v>6253.64</v>
      </c>
      <c r="J60" s="39" t="s">
        <v>117</v>
      </c>
      <c r="K60" s="43"/>
      <c r="L60" s="44"/>
      <c r="M60" s="28"/>
      <c r="N60" s="28"/>
      <c r="O60" s="44"/>
      <c r="P60" s="44"/>
    </row>
    <row r="61" ht="18" customHeight="1" spans="1:15">
      <c r="A61" s="10"/>
      <c r="B61" s="26"/>
      <c r="C61" s="27"/>
      <c r="D61" s="28"/>
      <c r="E61" s="29"/>
      <c r="F61" s="26"/>
      <c r="G61" s="20"/>
      <c r="H61" s="18"/>
      <c r="I61" s="6"/>
      <c r="J61" s="39"/>
      <c r="K61" s="43"/>
      <c r="L61" s="44"/>
      <c r="M61" s="28"/>
      <c r="N61" s="28"/>
      <c r="O61" s="44"/>
    </row>
    <row r="62" ht="18" customHeight="1" spans="1:15">
      <c r="A62" s="10" t="s">
        <v>76</v>
      </c>
      <c r="B62" s="26">
        <f t="shared" si="3"/>
        <v>177500</v>
      </c>
      <c r="C62" s="27"/>
      <c r="D62" s="28" t="s">
        <v>45</v>
      </c>
      <c r="E62" s="29"/>
      <c r="F62" s="26">
        <f t="shared" si="4"/>
        <v>0</v>
      </c>
      <c r="G62" s="20">
        <f>I16*0.05</f>
        <v>177500</v>
      </c>
      <c r="H62" s="18" t="s">
        <v>118</v>
      </c>
      <c r="I62" s="51">
        <f>G62</f>
        <v>177500</v>
      </c>
      <c r="J62" s="39"/>
      <c r="K62" s="43"/>
      <c r="L62" s="44"/>
      <c r="M62" s="28"/>
      <c r="N62" s="28"/>
      <c r="O62" s="44"/>
    </row>
    <row r="63" ht="18" customHeight="1" spans="1:15">
      <c r="A63" s="10"/>
      <c r="B63" s="26">
        <f t="shared" si="3"/>
        <v>0</v>
      </c>
      <c r="C63" s="27"/>
      <c r="D63" s="28" t="s">
        <v>45</v>
      </c>
      <c r="E63" s="29"/>
      <c r="F63" s="26">
        <f t="shared" si="4"/>
        <v>0</v>
      </c>
      <c r="G63" s="20"/>
      <c r="H63" s="18"/>
      <c r="I63" s="37"/>
      <c r="J63" s="39"/>
      <c r="K63" s="43"/>
      <c r="L63" s="44"/>
      <c r="M63" s="28"/>
      <c r="N63" s="28"/>
      <c r="O63" s="44"/>
    </row>
    <row r="64" ht="18" customHeight="1" spans="1:15">
      <c r="A64" s="23" t="s">
        <v>31</v>
      </c>
      <c r="B64" s="22">
        <f>SUM(B19:B63)</f>
        <v>3434792.48</v>
      </c>
      <c r="C64" s="23"/>
      <c r="D64" s="33"/>
      <c r="E64" s="33"/>
      <c r="F64" s="22">
        <f>SUM(F19:F63)</f>
        <v>257386.24</v>
      </c>
      <c r="G64" s="23">
        <v>2798036.82</v>
      </c>
      <c r="H64" s="24"/>
      <c r="I64" s="38">
        <f>SUM(I19:I63)</f>
        <v>3550000</v>
      </c>
      <c r="J64" s="24"/>
      <c r="K64" s="52"/>
      <c r="L64"/>
      <c r="M64" s="53"/>
      <c r="N64" s="53"/>
      <c r="O64"/>
    </row>
    <row r="65" ht="18" customHeight="1" spans="1:15">
      <c r="A65" s="54"/>
      <c r="B65" s="54">
        <f>B16-B64</f>
        <v>53757.9253377817</v>
      </c>
      <c r="C65" s="54"/>
      <c r="D65" s="55"/>
      <c r="E65" s="55"/>
      <c r="F65" s="54">
        <f>F16-F64</f>
        <v>-5.89344453709782</v>
      </c>
      <c r="G65" s="54"/>
      <c r="H65" s="6"/>
      <c r="I65" s="4">
        <f>I16-I64</f>
        <v>0</v>
      </c>
      <c r="J65" s="6">
        <f>F65/0.09*1.09</f>
        <v>-71.3761616159625</v>
      </c>
      <c r="K65" s="6"/>
      <c r="M65"/>
      <c r="N65"/>
      <c r="O65"/>
    </row>
    <row r="66" ht="18" customHeight="1" spans="1:15">
      <c r="A66" s="2" t="s">
        <v>120</v>
      </c>
      <c r="B66"/>
      <c r="C66" s="2"/>
      <c r="D66"/>
      <c r="E66"/>
      <c r="F66" s="6"/>
      <c r="G66" s="6"/>
      <c r="H66"/>
      <c r="I66" s="40"/>
      <c r="J66"/>
      <c r="K66"/>
      <c r="L66"/>
      <c r="M66"/>
      <c r="N66"/>
      <c r="O66"/>
    </row>
    <row r="67" ht="18" customHeight="1" spans="1:15">
      <c r="A67" s="17" t="s">
        <v>121</v>
      </c>
      <c r="B67" s="16" t="s">
        <v>122</v>
      </c>
      <c r="C67" s="24"/>
      <c r="D67" s="17" t="s">
        <v>121</v>
      </c>
      <c r="E67" s="16" t="s">
        <v>17</v>
      </c>
      <c r="F67" s="16" t="s">
        <v>122</v>
      </c>
      <c r="G67" s="16" t="s">
        <v>123</v>
      </c>
      <c r="H67"/>
      <c r="I67" s="40"/>
      <c r="J67"/>
      <c r="K67"/>
      <c r="L67"/>
      <c r="M67"/>
      <c r="N67"/>
      <c r="O67"/>
    </row>
    <row r="68" ht="18" customHeight="1" spans="1:15">
      <c r="A68" s="24" t="s">
        <v>126</v>
      </c>
      <c r="B68" s="26">
        <f>(B16-B64)*0.25</f>
        <v>13439.4813344454</v>
      </c>
      <c r="C68" s="24"/>
      <c r="D68" s="9" t="s">
        <v>127</v>
      </c>
      <c r="E68" s="39" t="s">
        <v>128</v>
      </c>
      <c r="F68" s="56">
        <f>F65</f>
        <v>-5.89344453709782</v>
      </c>
      <c r="G68" s="56"/>
      <c r="H68"/>
      <c r="I68" s="40"/>
      <c r="J68"/>
      <c r="K68"/>
      <c r="L68"/>
      <c r="M68"/>
      <c r="N68"/>
      <c r="O68"/>
    </row>
    <row r="69" ht="18" customHeight="1" spans="1:15">
      <c r="A69" s="24" t="s">
        <v>129</v>
      </c>
      <c r="B69" s="11">
        <f>G28*0.0003</f>
        <v>30</v>
      </c>
      <c r="C69" s="24"/>
      <c r="D69" s="57" t="s">
        <v>130</v>
      </c>
      <c r="E69" s="12">
        <v>0.05</v>
      </c>
      <c r="F69" s="11">
        <f>F68*E69</f>
        <v>-0.294672226854891</v>
      </c>
      <c r="G69" s="11"/>
      <c r="H69"/>
      <c r="I69" s="40"/>
      <c r="J69"/>
      <c r="K69"/>
      <c r="L69"/>
      <c r="M69"/>
      <c r="N69"/>
      <c r="O69"/>
    </row>
    <row r="70" ht="18" customHeight="1" spans="1:15">
      <c r="A70" s="24" t="s">
        <v>131</v>
      </c>
      <c r="B70" s="11">
        <f>B28*0.0006</f>
        <v>51.72414</v>
      </c>
      <c r="C70" s="24"/>
      <c r="D70" s="57" t="s">
        <v>132</v>
      </c>
      <c r="E70" s="12">
        <v>0.03</v>
      </c>
      <c r="F70" s="11">
        <f>F68*E70</f>
        <v>-0.176803336112935</v>
      </c>
      <c r="G70" s="11"/>
      <c r="H70"/>
      <c r="I70" s="40"/>
      <c r="J70"/>
      <c r="K70"/>
      <c r="L70"/>
      <c r="M70"/>
      <c r="N70"/>
      <c r="O70"/>
    </row>
    <row r="71" ht="18" customHeight="1" spans="1:7">
      <c r="A71" s="24"/>
      <c r="B71" s="24"/>
      <c r="C71" s="24"/>
      <c r="D71" s="57" t="s">
        <v>133</v>
      </c>
      <c r="E71" s="12">
        <v>0.02</v>
      </c>
      <c r="F71" s="11">
        <f>F68*E71</f>
        <v>-0.117868890741956</v>
      </c>
      <c r="G71" s="11"/>
    </row>
    <row r="72" ht="18" customHeight="1" spans="1:7">
      <c r="A72" s="21" t="s">
        <v>134</v>
      </c>
      <c r="B72" s="58">
        <f>SUM(B68:B71)</f>
        <v>13521.2054744454</v>
      </c>
      <c r="C72" s="24"/>
      <c r="D72" s="21" t="s">
        <v>134</v>
      </c>
      <c r="E72" s="21"/>
      <c r="F72" s="22">
        <f>SUM(F68:F71)</f>
        <v>-6.4827889908076</v>
      </c>
      <c r="G72" s="22"/>
    </row>
    <row r="73" spans="3:7">
      <c r="C73" s="2"/>
      <c r="F73" s="6"/>
      <c r="G73" s="6"/>
    </row>
    <row r="74" spans="3:7">
      <c r="C74" s="2"/>
      <c r="F74" s="6"/>
      <c r="G74" s="6"/>
    </row>
    <row r="75" spans="3:7">
      <c r="C75" s="2"/>
      <c r="F75" s="6"/>
      <c r="G75" s="6"/>
    </row>
    <row r="76" spans="3:7">
      <c r="C76" s="2"/>
      <c r="F76" s="6"/>
      <c r="G76" s="6"/>
    </row>
    <row r="77" spans="3:7">
      <c r="C77" s="2"/>
      <c r="F77" s="6"/>
      <c r="G77" s="6"/>
    </row>
    <row r="78" spans="3:7">
      <c r="C78" s="2"/>
      <c r="F78" s="6"/>
      <c r="G78" s="6"/>
    </row>
    <row r="79" spans="3:7">
      <c r="C79" s="2"/>
      <c r="F79" s="6"/>
      <c r="G79" s="6"/>
    </row>
    <row r="80" spans="3:7">
      <c r="C80" s="2"/>
      <c r="F80" s="6"/>
      <c r="G80" s="6"/>
    </row>
    <row r="81" spans="3:7">
      <c r="C81" s="2"/>
      <c r="F81" s="6"/>
      <c r="G81" s="6"/>
    </row>
    <row r="82" spans="3:7">
      <c r="C82" s="2"/>
      <c r="F82" s="6"/>
      <c r="G82" s="6"/>
    </row>
    <row r="83" spans="3:7">
      <c r="C83" s="2"/>
      <c r="F83" s="6"/>
      <c r="G83" s="6"/>
    </row>
    <row r="84" spans="3:7">
      <c r="C84" s="2"/>
      <c r="F84" s="6"/>
      <c r="G84" s="6"/>
    </row>
    <row r="85" spans="3:7">
      <c r="C85" s="2"/>
      <c r="F85" s="6"/>
      <c r="G85" s="6"/>
    </row>
    <row r="86" spans="3:7">
      <c r="C86" s="2"/>
      <c r="F86" s="6"/>
      <c r="G86" s="6"/>
    </row>
    <row r="87" spans="3:7">
      <c r="C87" s="2"/>
      <c r="F87" s="6"/>
      <c r="G87" s="6"/>
    </row>
    <row r="88" spans="3:7">
      <c r="C88" s="2"/>
      <c r="F88" s="6"/>
      <c r="G88" s="6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2021-01-04T02:06:00Z</dcterms:created>
  <dcterms:modified xsi:type="dcterms:W3CDTF">2021-02-07T09:55:55Z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D74B3FEE56894746A4A00F5C9D2A3A23</vt:lpwstr>
  </property>
</Properties>
</file>