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岳西县头陀镇至青天乡乡级公路畅通工程（金坳至七里冲段）" sheetId="7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L44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异地已预交99.84</t>
        </r>
      </text>
    </comment>
    <comment ref="L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异地已预缴183.2</t>
        </r>
      </text>
    </comment>
  </commentList>
</comments>
</file>

<file path=xl/sharedStrings.xml><?xml version="1.0" encoding="utf-8"?>
<sst xmlns="http://schemas.openxmlformats.org/spreadsheetml/2006/main" count="90" uniqueCount="61">
  <si>
    <t>C9029  琅琊新区银山路及滁河路等六条道路交叉口信号灯工程</t>
  </si>
  <si>
    <t>中标日期</t>
  </si>
  <si>
    <t>丁琳</t>
  </si>
  <si>
    <t>滁州市琅琊投资发展有限公司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</si>
  <si>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</si>
  <si>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</si>
  <si>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</si>
  <si>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</si>
  <si>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</si>
  <si>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</si>
  <si>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</si>
  <si>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</si>
  <si>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</si>
  <si>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</si>
  <si>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</si>
  <si>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</si>
  <si>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</si>
  <si>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</si>
  <si>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</si>
  <si>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</si>
  <si>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</si>
  <si>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</si>
  <si>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</si>
  <si>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</si>
  <si>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</si>
  <si>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</si>
  <si>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</si>
  <si>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</si>
  <si>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</si>
  <si>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</si>
  <si>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</si>
  <si>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</si>
  <si>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2018-2-</t>
  </si>
  <si>
    <t>专</t>
  </si>
  <si>
    <t>咨询费</t>
  </si>
  <si>
    <t>滁州顺通交通设施有限公司</t>
  </si>
  <si>
    <t>直接材料</t>
  </si>
  <si>
    <t>2018-9-</t>
  </si>
  <si>
    <t>徽行</t>
  </si>
  <si>
    <t>丁琳报账</t>
  </si>
  <si>
    <t>20218-2-</t>
  </si>
  <si>
    <t>材料</t>
  </si>
  <si>
    <t>2次</t>
  </si>
  <si>
    <t>扣</t>
  </si>
  <si>
    <t>管理费（到账工程款2%）</t>
  </si>
  <si>
    <t>1次</t>
  </si>
  <si>
    <t>应提供成本</t>
  </si>
  <si>
    <t>可支付金额</t>
  </si>
  <si>
    <t>公司代缴税金：</t>
  </si>
  <si>
    <t>税种</t>
  </si>
  <si>
    <t>税额</t>
  </si>
  <si>
    <t>2018年2月开票税金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</si>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</sst>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yy/m/d;@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8" fillId="6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8" fontId="7" fillId="0" borderId="6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176" fontId="2" fillId="6" borderId="0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 wrapText="1"/>
    </xf>
    <xf numFmtId="176" fontId="7" fillId="6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topLeftCell="A13" workbookViewId="0">
      <selection activeCell="K40" sqref="K39:K40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8.5" style="6" customWidth="1"/>
    <col min="12" max="12" width="18.5" style="6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5"/>
      <c r="L1" s="55"/>
    </row>
    <row r="2" ht="18" customHeight="1" spans="1:12">
      <c r="A2" s="10" t="s">
        <v>1</v>
      </c>
      <c r="B2" s="11">
        <v>43070</v>
      </c>
      <c r="C2" s="12"/>
      <c r="D2" s="13">
        <v>943662.39</v>
      </c>
      <c r="E2" s="14"/>
      <c r="F2" s="15"/>
      <c r="G2" s="16" t="s">
        <v>2</v>
      </c>
      <c r="H2" s="17" t="s">
        <v>3</v>
      </c>
      <c r="I2" s="56"/>
      <c r="J2" s="57"/>
      <c r="K2" s="58"/>
      <c r="L2" s="55"/>
    </row>
    <row r="3" ht="18" customHeight="1" spans="1:12">
      <c r="A3" s="10" t="s">
        <v>4</v>
      </c>
      <c r="B3" s="18"/>
      <c r="C3" s="12"/>
      <c r="D3" s="19"/>
      <c r="H3" s="20"/>
      <c r="I3" s="59"/>
      <c r="J3" s="20"/>
      <c r="K3" s="55"/>
      <c r="L3" s="55"/>
    </row>
    <row r="4" ht="18" customHeight="1" spans="1:12">
      <c r="A4" s="2" t="s">
        <v>5</v>
      </c>
      <c r="H4" s="20"/>
      <c r="I4" s="59"/>
      <c r="J4" s="20"/>
      <c r="K4" s="55"/>
      <c r="L4" s="55"/>
    </row>
    <row r="5" ht="18" customHeight="1" spans="1:10">
      <c r="A5" s="21" t="s">
        <v>6</v>
      </c>
      <c r="B5" s="22" t="s">
        <v>7</v>
      </c>
      <c r="C5" s="21" t="s">
        <v>8</v>
      </c>
      <c r="D5" s="21"/>
      <c r="E5" s="21" t="s">
        <v>9</v>
      </c>
      <c r="F5" s="22"/>
      <c r="G5" s="22" t="s">
        <v>10</v>
      </c>
      <c r="H5" s="23" t="s">
        <v>11</v>
      </c>
      <c r="I5" s="22"/>
      <c r="J5" s="23"/>
    </row>
    <row r="6" ht="18" customHeight="1" spans="1:10">
      <c r="A6" s="21"/>
      <c r="B6" s="22"/>
      <c r="C6" s="21" t="s">
        <v>12</v>
      </c>
      <c r="D6" s="21" t="s">
        <v>13</v>
      </c>
      <c r="E6" s="21" t="s">
        <v>12</v>
      </c>
      <c r="F6" s="22" t="s">
        <v>13</v>
      </c>
      <c r="G6" s="22"/>
      <c r="H6" s="23" t="s">
        <v>14</v>
      </c>
      <c r="I6" s="22" t="s">
        <v>15</v>
      </c>
      <c r="J6" s="23" t="s">
        <v>16</v>
      </c>
    </row>
    <row r="7" ht="18" customHeight="1" spans="1:10">
      <c r="A7" s="24">
        <v>43139</v>
      </c>
      <c r="B7" s="12">
        <f>G7/(1+C7+E7)</f>
        <v>270544.18018018</v>
      </c>
      <c r="C7" s="25">
        <v>0.02</v>
      </c>
      <c r="D7" s="26">
        <f>G7/(1+E7+C7)*C7</f>
        <v>5410.8836036036</v>
      </c>
      <c r="E7" s="25">
        <v>0.09</v>
      </c>
      <c r="F7" s="12">
        <f>G7/(1+C7+E7)*E7</f>
        <v>24348.9762162162</v>
      </c>
      <c r="G7" s="27">
        <v>300304.04</v>
      </c>
      <c r="H7" s="24">
        <v>43143</v>
      </c>
      <c r="I7" s="12">
        <v>300304.04</v>
      </c>
      <c r="J7" s="60" t="s">
        <v>17</v>
      </c>
    </row>
    <row r="8" ht="18" customHeight="1" spans="1:10">
      <c r="A8" s="24">
        <v>43335</v>
      </c>
      <c r="B8" s="12">
        <f>G8/(1+C8+E8)</f>
        <v>127113.318181818</v>
      </c>
      <c r="C8" s="25">
        <v>0.02</v>
      </c>
      <c r="D8" s="26">
        <f>G8/(1+E8+C8)*C8</f>
        <v>2542.26636363636</v>
      </c>
      <c r="E8" s="25">
        <v>0.08</v>
      </c>
      <c r="F8" s="12">
        <f>G8/(1+C8+E8)*E8</f>
        <v>10169.0654545455</v>
      </c>
      <c r="G8" s="27">
        <v>139824.65</v>
      </c>
      <c r="H8" s="24">
        <v>43352</v>
      </c>
      <c r="I8" s="12">
        <v>139824.65</v>
      </c>
      <c r="J8" s="60" t="s">
        <v>17</v>
      </c>
    </row>
    <row r="9" ht="18" customHeight="1" spans="1:10">
      <c r="A9" s="24"/>
      <c r="B9" s="12"/>
      <c r="C9" s="25"/>
      <c r="D9" s="26"/>
      <c r="E9" s="25"/>
      <c r="F9" s="12"/>
      <c r="G9" s="27"/>
      <c r="H9" s="24"/>
      <c r="I9" s="12"/>
      <c r="J9" s="60"/>
    </row>
    <row r="10" ht="18" customHeight="1" spans="1:10">
      <c r="A10" s="24"/>
      <c r="B10" s="12"/>
      <c r="C10" s="25"/>
      <c r="D10" s="26"/>
      <c r="E10" s="25"/>
      <c r="F10" s="12"/>
      <c r="G10" s="27"/>
      <c r="H10" s="24"/>
      <c r="I10" s="12"/>
      <c r="J10" s="60"/>
    </row>
    <row r="11" ht="18" customHeight="1" spans="1:10">
      <c r="A11" s="28" t="s">
        <v>18</v>
      </c>
      <c r="B11" s="29">
        <f>SUM(B7:B10)</f>
        <v>397657.498361998</v>
      </c>
      <c r="C11" s="30"/>
      <c r="D11" s="30">
        <f>SUM(D7:D10)</f>
        <v>7953.14996723997</v>
      </c>
      <c r="E11" s="30"/>
      <c r="F11" s="31">
        <f>SUM(F7:F10)</f>
        <v>34518.0416707617</v>
      </c>
      <c r="G11" s="30">
        <f>SUM(G7:G10)</f>
        <v>440128.69</v>
      </c>
      <c r="H11" s="32"/>
      <c r="I11" s="30">
        <f>SUM(I7:I10)</f>
        <v>440128.69</v>
      </c>
      <c r="J11" s="32"/>
    </row>
    <row r="12" ht="18" customHeight="1" spans="1:12">
      <c r="A12" s="2" t="s">
        <v>19</v>
      </c>
      <c r="J12" s="4"/>
      <c r="K12" s="61"/>
      <c r="L12" s="62"/>
    </row>
    <row r="13" ht="18" customHeight="1" spans="1:15">
      <c r="A13" s="33" t="s">
        <v>20</v>
      </c>
      <c r="B13" s="22" t="s">
        <v>21</v>
      </c>
      <c r="C13" s="21" t="s">
        <v>22</v>
      </c>
      <c r="D13" s="21" t="s">
        <v>23</v>
      </c>
      <c r="E13" s="21" t="s">
        <v>12</v>
      </c>
      <c r="F13" s="22" t="s">
        <v>24</v>
      </c>
      <c r="G13" s="22" t="s">
        <v>10</v>
      </c>
      <c r="H13" s="21" t="s">
        <v>25</v>
      </c>
      <c r="I13" s="22" t="s">
        <v>26</v>
      </c>
      <c r="J13" s="21" t="s">
        <v>16</v>
      </c>
      <c r="K13" s="63" t="s">
        <v>27</v>
      </c>
      <c r="L13" s="64" t="s">
        <v>28</v>
      </c>
      <c r="M13" s="23" t="s">
        <v>29</v>
      </c>
      <c r="N13" s="23" t="s">
        <v>30</v>
      </c>
      <c r="O13" s="23" t="s">
        <v>31</v>
      </c>
    </row>
    <row r="14" s="1" customFormat="1" ht="18" customHeight="1" spans="1:17">
      <c r="A14" s="34" t="s">
        <v>32</v>
      </c>
      <c r="B14" s="35">
        <f>ROUND(G14/(1+E14),2)</f>
        <v>4433.96</v>
      </c>
      <c r="C14" s="36">
        <v>1</v>
      </c>
      <c r="D14" s="37" t="s">
        <v>33</v>
      </c>
      <c r="E14" s="38">
        <v>0.06</v>
      </c>
      <c r="F14" s="35">
        <f t="shared" ref="F14:F23" si="0">ROUND(G14/(1+E14)*E14,2)</f>
        <v>266.04</v>
      </c>
      <c r="G14" s="39">
        <v>4700</v>
      </c>
      <c r="H14" s="24"/>
      <c r="I14" s="35"/>
      <c r="J14" s="60"/>
      <c r="K14" s="65" t="s">
        <v>34</v>
      </c>
      <c r="L14" s="66"/>
      <c r="M14" s="67"/>
      <c r="N14" s="67"/>
      <c r="O14" s="68"/>
      <c r="Q14" s="82"/>
    </row>
    <row r="15" s="1" customFormat="1" ht="18" customHeight="1" spans="1:17">
      <c r="A15" s="34" t="s">
        <v>32</v>
      </c>
      <c r="B15" s="35">
        <f>ROUND(G15/(1+E15),2)</f>
        <v>260899.06</v>
      </c>
      <c r="C15" s="36"/>
      <c r="D15" s="37" t="s">
        <v>33</v>
      </c>
      <c r="E15" s="38">
        <v>0.11</v>
      </c>
      <c r="F15" s="35">
        <f t="shared" si="0"/>
        <v>28698.9</v>
      </c>
      <c r="G15" s="39">
        <v>289597.96</v>
      </c>
      <c r="H15" s="24"/>
      <c r="I15" s="35"/>
      <c r="J15" s="60"/>
      <c r="K15" s="69" t="s">
        <v>35</v>
      </c>
      <c r="L15" s="66" t="s">
        <v>36</v>
      </c>
      <c r="M15" s="67"/>
      <c r="N15" s="67"/>
      <c r="O15" s="68"/>
      <c r="Q15" s="82"/>
    </row>
    <row r="16" s="1" customFormat="1" ht="18" customHeight="1" spans="1:17">
      <c r="A16" s="34" t="s">
        <v>37</v>
      </c>
      <c r="B16" s="35">
        <f>ROUND(G16/(1+E16),2)</f>
        <v>124571.05</v>
      </c>
      <c r="C16" s="36"/>
      <c r="D16" s="37" t="s">
        <v>33</v>
      </c>
      <c r="E16" s="38">
        <v>0.1</v>
      </c>
      <c r="F16" s="35">
        <f t="shared" si="0"/>
        <v>12457.11</v>
      </c>
      <c r="G16" s="39">
        <v>137028.16</v>
      </c>
      <c r="H16" s="24"/>
      <c r="I16" s="35"/>
      <c r="J16" s="60"/>
      <c r="K16" s="69" t="s">
        <v>35</v>
      </c>
      <c r="L16" s="66" t="s">
        <v>36</v>
      </c>
      <c r="M16" s="67"/>
      <c r="N16" s="67"/>
      <c r="O16" s="68"/>
      <c r="Q16" s="82"/>
    </row>
    <row r="17" s="1" customFormat="1" ht="18" customHeight="1" spans="1:17">
      <c r="A17" s="34"/>
      <c r="B17" s="35">
        <f t="shared" ref="B17:B32" si="1">ROUND(G17/(1+E17),2)</f>
        <v>0</v>
      </c>
      <c r="C17" s="36"/>
      <c r="D17" s="37"/>
      <c r="E17" s="38"/>
      <c r="F17" s="35">
        <f t="shared" si="0"/>
        <v>0</v>
      </c>
      <c r="G17" s="39"/>
      <c r="H17" s="24" t="s">
        <v>32</v>
      </c>
      <c r="I17" s="35">
        <v>4700</v>
      </c>
      <c r="J17" s="60" t="s">
        <v>38</v>
      </c>
      <c r="K17" s="65" t="s">
        <v>39</v>
      </c>
      <c r="L17" s="66"/>
      <c r="M17" s="67"/>
      <c r="N17" s="67"/>
      <c r="O17" s="68"/>
      <c r="Q17" s="82"/>
    </row>
    <row r="18" s="1" customFormat="1" ht="18" customHeight="1" spans="1:17">
      <c r="A18" s="34"/>
      <c r="B18" s="35">
        <f t="shared" si="1"/>
        <v>0</v>
      </c>
      <c r="C18" s="36"/>
      <c r="D18" s="37"/>
      <c r="E18" s="38"/>
      <c r="F18" s="35">
        <f t="shared" si="0"/>
        <v>0</v>
      </c>
      <c r="G18" s="39"/>
      <c r="H18" s="24" t="s">
        <v>40</v>
      </c>
      <c r="I18" s="35">
        <v>289597.96</v>
      </c>
      <c r="J18" s="60" t="s">
        <v>17</v>
      </c>
      <c r="K18" s="69" t="s">
        <v>35</v>
      </c>
      <c r="L18" s="66" t="s">
        <v>41</v>
      </c>
      <c r="M18" s="67"/>
      <c r="N18" s="67"/>
      <c r="O18" s="68"/>
      <c r="Q18" s="82"/>
    </row>
    <row r="19" s="1" customFormat="1" ht="18" customHeight="1" spans="1:17">
      <c r="A19" s="34"/>
      <c r="B19" s="35">
        <f t="shared" si="1"/>
        <v>0</v>
      </c>
      <c r="C19" s="36"/>
      <c r="D19" s="37"/>
      <c r="E19" s="38"/>
      <c r="F19" s="35">
        <f t="shared" si="0"/>
        <v>0</v>
      </c>
      <c r="G19" s="39"/>
      <c r="H19" s="24" t="s">
        <v>37</v>
      </c>
      <c r="I19" s="35">
        <v>137028.16</v>
      </c>
      <c r="J19" s="60" t="s">
        <v>17</v>
      </c>
      <c r="K19" s="69" t="s">
        <v>35</v>
      </c>
      <c r="L19" s="66" t="s">
        <v>41</v>
      </c>
      <c r="M19" s="67"/>
      <c r="N19" s="67"/>
      <c r="O19" s="68"/>
      <c r="Q19" s="82"/>
    </row>
    <row r="20" s="1" customFormat="1" ht="18" customHeight="1" spans="1:15">
      <c r="A20" s="34"/>
      <c r="B20" s="35">
        <f t="shared" si="1"/>
        <v>0</v>
      </c>
      <c r="C20" s="36"/>
      <c r="D20" s="37"/>
      <c r="E20" s="38"/>
      <c r="F20" s="35">
        <f t="shared" si="0"/>
        <v>0</v>
      </c>
      <c r="G20" s="39"/>
      <c r="H20" s="24"/>
      <c r="I20" s="12"/>
      <c r="J20" s="60"/>
      <c r="K20" s="69"/>
      <c r="L20" s="66"/>
      <c r="M20" s="67"/>
      <c r="N20" s="67"/>
      <c r="O20" s="68"/>
    </row>
    <row r="21" s="1" customFormat="1" ht="18" customHeight="1" spans="1:15">
      <c r="A21" s="34"/>
      <c r="B21" s="35">
        <f t="shared" si="1"/>
        <v>0</v>
      </c>
      <c r="C21" s="36"/>
      <c r="D21" s="37"/>
      <c r="E21" s="38"/>
      <c r="F21" s="35">
        <f t="shared" si="0"/>
        <v>0</v>
      </c>
      <c r="G21" s="39"/>
      <c r="H21" s="24"/>
      <c r="I21" s="12"/>
      <c r="J21" s="60"/>
      <c r="K21" s="69"/>
      <c r="L21" s="66"/>
      <c r="M21" s="67"/>
      <c r="N21" s="67"/>
      <c r="O21" s="68"/>
    </row>
    <row r="22" s="1" customFormat="1" ht="18" customHeight="1" spans="1:15">
      <c r="A22" s="34"/>
      <c r="B22" s="35">
        <f t="shared" si="1"/>
        <v>0</v>
      </c>
      <c r="C22" s="36"/>
      <c r="D22" s="37"/>
      <c r="E22" s="38"/>
      <c r="F22" s="35">
        <f t="shared" si="0"/>
        <v>0</v>
      </c>
      <c r="G22" s="39"/>
      <c r="H22" s="24"/>
      <c r="I22" s="12"/>
      <c r="J22" s="60"/>
      <c r="K22" s="69"/>
      <c r="L22" s="66"/>
      <c r="M22" s="67"/>
      <c r="N22" s="67"/>
      <c r="O22" s="68"/>
    </row>
    <row r="23" s="1" customFormat="1" ht="18" customHeight="1" spans="1:15">
      <c r="A23" s="34"/>
      <c r="B23" s="35">
        <f t="shared" si="1"/>
        <v>0</v>
      </c>
      <c r="C23" s="36"/>
      <c r="D23" s="37"/>
      <c r="E23" s="38"/>
      <c r="F23" s="35">
        <f t="shared" si="0"/>
        <v>0</v>
      </c>
      <c r="G23" s="39"/>
      <c r="H23" s="24"/>
      <c r="I23" s="12"/>
      <c r="J23" s="60"/>
      <c r="K23" s="69"/>
      <c r="L23" s="66"/>
      <c r="M23" s="67"/>
      <c r="N23" s="67"/>
      <c r="O23" s="68"/>
    </row>
    <row r="24" s="1" customFormat="1" ht="18" customHeight="1" spans="1:15">
      <c r="A24" s="34"/>
      <c r="B24" s="35">
        <f t="shared" si="1"/>
        <v>0</v>
      </c>
      <c r="C24" s="36"/>
      <c r="D24" s="37"/>
      <c r="E24" s="38"/>
      <c r="F24" s="35">
        <f t="shared" ref="F24:F34" si="2">ROUND(G24/(1+E24)*E24,2)</f>
        <v>0</v>
      </c>
      <c r="G24" s="39"/>
      <c r="H24" s="24"/>
      <c r="I24" s="12"/>
      <c r="J24" s="60"/>
      <c r="K24" s="69"/>
      <c r="L24" s="66"/>
      <c r="M24" s="67"/>
      <c r="N24" s="67"/>
      <c r="O24" s="68"/>
    </row>
    <row r="25" s="1" customFormat="1" ht="18" customHeight="1" spans="1:15">
      <c r="A25" s="34"/>
      <c r="B25" s="35">
        <f t="shared" si="1"/>
        <v>0</v>
      </c>
      <c r="C25" s="36"/>
      <c r="D25" s="37"/>
      <c r="E25" s="38"/>
      <c r="F25" s="35">
        <f t="shared" si="2"/>
        <v>0</v>
      </c>
      <c r="G25" s="39"/>
      <c r="H25" s="24"/>
      <c r="I25" s="12"/>
      <c r="J25" s="60"/>
      <c r="K25" s="69"/>
      <c r="L25" s="66"/>
      <c r="M25" s="67"/>
      <c r="N25" s="67"/>
      <c r="O25" s="68"/>
    </row>
    <row r="26" s="1" customFormat="1" ht="18" customHeight="1" spans="1:15">
      <c r="A26" s="34"/>
      <c r="B26" s="35">
        <f t="shared" ref="B26:B34" si="3">ROUND(G26/(1+E26),2)</f>
        <v>0</v>
      </c>
      <c r="C26" s="36"/>
      <c r="D26" s="37"/>
      <c r="E26" s="38"/>
      <c r="F26" s="35">
        <f t="shared" si="2"/>
        <v>0</v>
      </c>
      <c r="G26" s="39"/>
      <c r="H26" s="24"/>
      <c r="I26" s="12"/>
      <c r="J26" s="60"/>
      <c r="K26" s="69"/>
      <c r="L26" s="66"/>
      <c r="M26" s="67"/>
      <c r="N26" s="67"/>
      <c r="O26" s="68"/>
    </row>
    <row r="27" s="1" customFormat="1" ht="18" customHeight="1" spans="1:15">
      <c r="A27" s="34"/>
      <c r="B27" s="35">
        <f t="shared" si="3"/>
        <v>0</v>
      </c>
      <c r="C27" s="36"/>
      <c r="D27" s="37"/>
      <c r="E27" s="38"/>
      <c r="F27" s="35">
        <f t="shared" si="2"/>
        <v>0</v>
      </c>
      <c r="G27" s="39"/>
      <c r="H27" s="24"/>
      <c r="I27" s="12"/>
      <c r="J27" s="60"/>
      <c r="K27" s="65"/>
      <c r="L27" s="66"/>
      <c r="M27" s="67"/>
      <c r="N27" s="67"/>
      <c r="O27" s="68"/>
    </row>
    <row r="28" s="1" customFormat="1" ht="18" customHeight="1" spans="1:15">
      <c r="A28" s="34"/>
      <c r="B28" s="35">
        <f t="shared" si="3"/>
        <v>0</v>
      </c>
      <c r="C28" s="36"/>
      <c r="D28" s="37"/>
      <c r="E28" s="38"/>
      <c r="F28" s="35">
        <f t="shared" si="2"/>
        <v>0</v>
      </c>
      <c r="G28" s="39"/>
      <c r="H28" s="24"/>
      <c r="I28" s="12"/>
      <c r="J28" s="60"/>
      <c r="K28" s="65"/>
      <c r="L28" s="66"/>
      <c r="M28" s="67"/>
      <c r="N28" s="67"/>
      <c r="O28" s="68"/>
    </row>
    <row r="29" s="1" customFormat="1" ht="18" customHeight="1" spans="1:15">
      <c r="A29" s="34"/>
      <c r="B29" s="35">
        <f t="shared" si="3"/>
        <v>0</v>
      </c>
      <c r="C29" s="36"/>
      <c r="D29" s="37"/>
      <c r="E29" s="38"/>
      <c r="F29" s="35">
        <f t="shared" si="2"/>
        <v>0</v>
      </c>
      <c r="G29" s="39"/>
      <c r="H29" s="24"/>
      <c r="I29" s="12"/>
      <c r="J29" s="60"/>
      <c r="K29" s="65"/>
      <c r="L29" s="66"/>
      <c r="M29" s="67"/>
      <c r="N29" s="67"/>
      <c r="O29" s="68"/>
    </row>
    <row r="30" s="1" customFormat="1" ht="18" customHeight="1" spans="1:15">
      <c r="A30" s="34"/>
      <c r="B30" s="35">
        <f t="shared" si="3"/>
        <v>0</v>
      </c>
      <c r="C30" s="36"/>
      <c r="D30" s="37"/>
      <c r="E30" s="38"/>
      <c r="F30" s="35">
        <f t="shared" si="2"/>
        <v>0</v>
      </c>
      <c r="G30" s="39"/>
      <c r="H30" s="24"/>
      <c r="I30" s="12"/>
      <c r="J30" s="60"/>
      <c r="K30" s="65"/>
      <c r="L30" s="66"/>
      <c r="M30" s="67"/>
      <c r="N30" s="67"/>
      <c r="O30" s="68"/>
    </row>
    <row r="31" s="1" customFormat="1" ht="18" customHeight="1" spans="1:15">
      <c r="A31" s="34"/>
      <c r="B31" s="35">
        <f t="shared" si="3"/>
        <v>0</v>
      </c>
      <c r="C31" s="36"/>
      <c r="D31" s="37"/>
      <c r="E31" s="38"/>
      <c r="F31" s="35">
        <f t="shared" si="2"/>
        <v>0</v>
      </c>
      <c r="G31" s="39"/>
      <c r="H31" s="24"/>
      <c r="I31" s="12"/>
      <c r="J31" s="60"/>
      <c r="K31" s="65"/>
      <c r="L31" s="66"/>
      <c r="M31" s="67"/>
      <c r="N31" s="67"/>
      <c r="O31" s="68"/>
    </row>
    <row r="32" s="1" customFormat="1" ht="21" customHeight="1" spans="1:15">
      <c r="A32" s="34"/>
      <c r="B32" s="35">
        <f t="shared" si="3"/>
        <v>0</v>
      </c>
      <c r="C32" s="36"/>
      <c r="D32" s="37"/>
      <c r="E32" s="38"/>
      <c r="F32" s="35">
        <f t="shared" si="2"/>
        <v>0</v>
      </c>
      <c r="G32" s="39"/>
      <c r="H32" s="24"/>
      <c r="I32" s="12"/>
      <c r="J32" s="60"/>
      <c r="K32" s="65"/>
      <c r="L32" s="66"/>
      <c r="M32" s="67"/>
      <c r="N32" s="67"/>
      <c r="O32" s="68"/>
    </row>
    <row r="33" s="1" customFormat="1" ht="21" customHeight="1" spans="1:15">
      <c r="A33" s="34"/>
      <c r="B33" s="35">
        <f t="shared" si="3"/>
        <v>2796.49</v>
      </c>
      <c r="C33" s="36"/>
      <c r="D33" s="37"/>
      <c r="E33" s="38"/>
      <c r="F33" s="35">
        <f t="shared" si="2"/>
        <v>0</v>
      </c>
      <c r="G33" s="39">
        <v>2796.49</v>
      </c>
      <c r="H33" s="24" t="s">
        <v>42</v>
      </c>
      <c r="I33" s="12">
        <v>2796.49</v>
      </c>
      <c r="J33" s="60" t="s">
        <v>43</v>
      </c>
      <c r="K33" s="65" t="s">
        <v>44</v>
      </c>
      <c r="L33" s="66"/>
      <c r="M33" s="67"/>
      <c r="N33" s="67"/>
      <c r="O33" s="68"/>
    </row>
    <row r="34" s="1" customFormat="1" ht="18" customHeight="1" spans="1:15">
      <c r="A34" s="34"/>
      <c r="B34" s="35">
        <f t="shared" si="3"/>
        <v>6006.08</v>
      </c>
      <c r="C34" s="36"/>
      <c r="D34" s="37"/>
      <c r="E34" s="38"/>
      <c r="F34" s="35">
        <f t="shared" si="2"/>
        <v>0</v>
      </c>
      <c r="G34" s="39">
        <v>6006.08</v>
      </c>
      <c r="H34" s="24" t="s">
        <v>45</v>
      </c>
      <c r="I34" s="12">
        <v>6006.08</v>
      </c>
      <c r="J34" s="60" t="s">
        <v>43</v>
      </c>
      <c r="K34" s="65" t="s">
        <v>44</v>
      </c>
      <c r="L34" s="66"/>
      <c r="M34" s="67"/>
      <c r="N34" s="67"/>
      <c r="O34" s="68"/>
    </row>
    <row r="35" s="1" customFormat="1" ht="18" customHeight="1" spans="1:15">
      <c r="A35" s="30" t="s">
        <v>18</v>
      </c>
      <c r="B35" s="29">
        <f>SUM(B14:B34)</f>
        <v>398706.64</v>
      </c>
      <c r="C35" s="30"/>
      <c r="D35" s="40"/>
      <c r="E35" s="40"/>
      <c r="F35" s="31">
        <f>SUM(F14:F34)</f>
        <v>41422.05</v>
      </c>
      <c r="G35" s="41">
        <f>SUM(G14:G34)</f>
        <v>440128.69</v>
      </c>
      <c r="H35" s="42"/>
      <c r="I35" s="30">
        <f>SUM(I14:I34)</f>
        <v>440128.69</v>
      </c>
      <c r="J35" s="70"/>
      <c r="K35" s="71"/>
      <c r="L35" s="72"/>
      <c r="M35" s="60"/>
      <c r="N35" s="60"/>
      <c r="O35" s="32"/>
    </row>
    <row r="36" s="1" customFormat="1" ht="18" customHeight="1" spans="1:15">
      <c r="A36" s="43" t="s">
        <v>46</v>
      </c>
      <c r="B36" s="43">
        <f>B11-B35</f>
        <v>-1049.14163800172</v>
      </c>
      <c r="C36" s="43"/>
      <c r="D36" s="44"/>
      <c r="E36" s="44"/>
      <c r="F36" s="45"/>
      <c r="G36" s="43">
        <f>G11-G35</f>
        <v>0</v>
      </c>
      <c r="H36" s="23" t="s">
        <v>47</v>
      </c>
      <c r="I36" s="73">
        <f>I11-I35</f>
        <v>0</v>
      </c>
      <c r="J36" s="7"/>
      <c r="K36" s="74"/>
      <c r="L36" s="6"/>
      <c r="M36" s="75"/>
      <c r="N36" s="75"/>
      <c r="O36" s="7"/>
    </row>
    <row r="37" s="1" customFormat="1" ht="18" customHeight="1" spans="1:15">
      <c r="A37" s="2" t="s">
        <v>48</v>
      </c>
      <c r="B37" s="3"/>
      <c r="C37" s="2"/>
      <c r="D37" s="4"/>
      <c r="E37" s="4"/>
      <c r="F37" s="3"/>
      <c r="G37" s="3"/>
      <c r="H37" s="4"/>
      <c r="I37" s="3"/>
      <c r="J37" s="5"/>
      <c r="K37" s="6"/>
      <c r="L37" s="6"/>
      <c r="M37" s="76"/>
      <c r="N37" s="76"/>
      <c r="O37" s="76"/>
    </row>
    <row r="38" s="1" customFormat="1" ht="18" customHeight="1" spans="1:15">
      <c r="A38" s="23" t="s">
        <v>49</v>
      </c>
      <c r="B38" s="22" t="s">
        <v>50</v>
      </c>
      <c r="C38" s="32"/>
      <c r="D38" s="23" t="s">
        <v>49</v>
      </c>
      <c r="E38" s="21" t="s">
        <v>12</v>
      </c>
      <c r="F38" s="22" t="s">
        <v>50</v>
      </c>
      <c r="G38" s="46" t="s">
        <v>51</v>
      </c>
      <c r="H38" s="47"/>
      <c r="I38" s="77"/>
      <c r="J38" s="78"/>
      <c r="K38" s="77"/>
      <c r="L38" s="77"/>
      <c r="M38" s="77"/>
      <c r="N38" s="47"/>
      <c r="O38" s="47"/>
    </row>
    <row r="39" s="1" customFormat="1" ht="18" customHeight="1" spans="1:15">
      <c r="A39" s="32" t="s">
        <v>52</v>
      </c>
      <c r="B39" s="35">
        <f>(B11-B35)*0.25</f>
        <v>-262.28540950043</v>
      </c>
      <c r="C39" s="32"/>
      <c r="D39" s="28" t="s">
        <v>53</v>
      </c>
      <c r="E39" s="23" t="s">
        <v>54</v>
      </c>
      <c r="F39" s="31">
        <f>F11-F35</f>
        <v>-6904.00832923834</v>
      </c>
      <c r="G39" s="31">
        <f>F7+F8-F14-F15-F16</f>
        <v>-6904.00832923834</v>
      </c>
      <c r="H39" s="48"/>
      <c r="I39" s="48"/>
      <c r="J39" s="78"/>
      <c r="K39" s="48"/>
      <c r="L39" s="79"/>
      <c r="M39" s="48"/>
      <c r="N39" s="48"/>
      <c r="O39" s="48"/>
    </row>
    <row r="40" s="1" customFormat="1" ht="18" customHeight="1" spans="1:15">
      <c r="A40" s="32" t="s">
        <v>55</v>
      </c>
      <c r="B40" s="49">
        <f>G7*0.0003</f>
        <v>90.091212</v>
      </c>
      <c r="C40" s="32"/>
      <c r="D40" s="50" t="s">
        <v>56</v>
      </c>
      <c r="E40" s="14">
        <v>0.05</v>
      </c>
      <c r="F40" s="12">
        <f>F39*E40</f>
        <v>-345.200416461917</v>
      </c>
      <c r="G40" s="51">
        <f>G39*E40</f>
        <v>-345.200416461917</v>
      </c>
      <c r="H40" s="47"/>
      <c r="I40" s="47"/>
      <c r="J40" s="78"/>
      <c r="K40" s="80"/>
      <c r="L40" s="80"/>
      <c r="M40" s="47"/>
      <c r="N40" s="47"/>
      <c r="O40" s="47"/>
    </row>
    <row r="41" s="1" customFormat="1" ht="18" customHeight="1" spans="1:15">
      <c r="A41" s="32" t="s">
        <v>57</v>
      </c>
      <c r="B41" s="49">
        <f>B7*0.0006</f>
        <v>162.326508108108</v>
      </c>
      <c r="C41" s="32"/>
      <c r="D41" s="50" t="s">
        <v>58</v>
      </c>
      <c r="E41" s="14">
        <v>0.03</v>
      </c>
      <c r="F41" s="12">
        <f>F39*E41</f>
        <v>-207.12024987715</v>
      </c>
      <c r="G41" s="51">
        <f>G39*E41</f>
        <v>-207.12024987715</v>
      </c>
      <c r="H41" s="47"/>
      <c r="I41" s="47"/>
      <c r="J41" s="78"/>
      <c r="K41" s="80"/>
      <c r="L41" s="80"/>
      <c r="M41" s="47"/>
      <c r="N41" s="47"/>
      <c r="O41" s="47"/>
    </row>
    <row r="42" s="1" customFormat="1" ht="18" customHeight="1" spans="1:15">
      <c r="A42" s="32"/>
      <c r="B42" s="12"/>
      <c r="C42" s="32"/>
      <c r="D42" s="50" t="s">
        <v>59</v>
      </c>
      <c r="E42" s="14">
        <v>0.02</v>
      </c>
      <c r="F42" s="12">
        <f>F39*E42</f>
        <v>-138.080166584767</v>
      </c>
      <c r="G42" s="51">
        <f>G39*E42</f>
        <v>-138.080166584767</v>
      </c>
      <c r="H42" s="47"/>
      <c r="I42" s="47"/>
      <c r="J42" s="78"/>
      <c r="K42" s="80"/>
      <c r="L42" s="80"/>
      <c r="M42" s="47"/>
      <c r="N42" s="47"/>
      <c r="O42" s="47"/>
    </row>
    <row r="43" s="1" customFormat="1" ht="18" customHeight="1" spans="1:15">
      <c r="A43" s="28" t="s">
        <v>60</v>
      </c>
      <c r="B43" s="29">
        <f>SUM(B39:B42)</f>
        <v>-9.86768939232149</v>
      </c>
      <c r="C43" s="32"/>
      <c r="D43" s="33" t="s">
        <v>60</v>
      </c>
      <c r="E43" s="28"/>
      <c r="F43" s="31">
        <f>SUM(F39:F42)</f>
        <v>-7594.40916216217</v>
      </c>
      <c r="G43" s="31">
        <f>SUM(G39:G42)</f>
        <v>-7594.40916216217</v>
      </c>
      <c r="H43" s="48"/>
      <c r="I43" s="48"/>
      <c r="J43" s="78"/>
      <c r="K43" s="48"/>
      <c r="L43" s="79"/>
      <c r="M43" s="48"/>
      <c r="N43" s="48"/>
      <c r="O43" s="48"/>
    </row>
    <row r="44" s="1" customFormat="1" ht="18" customHeight="1" spans="1:15">
      <c r="A44" s="2"/>
      <c r="B44" s="3"/>
      <c r="C44" s="2"/>
      <c r="D44" s="12" t="s">
        <v>55</v>
      </c>
      <c r="E44" s="52">
        <v>0.0003</v>
      </c>
      <c r="F44" s="12">
        <f>G11*E44</f>
        <v>132.038607</v>
      </c>
      <c r="G44" s="53">
        <f>G7*E44</f>
        <v>90.091212</v>
      </c>
      <c r="H44" s="4"/>
      <c r="I44" s="77"/>
      <c r="J44" s="78"/>
      <c r="K44" s="80"/>
      <c r="L44" s="80"/>
      <c r="M44" s="47"/>
      <c r="N44" s="47"/>
      <c r="O44" s="47"/>
    </row>
    <row r="45" s="1" customFormat="1" ht="18" customHeight="1" spans="1:15">
      <c r="A45" s="2"/>
      <c r="B45" s="3"/>
      <c r="C45" s="2"/>
      <c r="D45" s="12" t="s">
        <v>57</v>
      </c>
      <c r="E45" s="52">
        <v>0.0006</v>
      </c>
      <c r="F45" s="12">
        <f>B11*E45</f>
        <v>238.594499017199</v>
      </c>
      <c r="G45" s="53">
        <f>B7*E45</f>
        <v>162.326508108108</v>
      </c>
      <c r="H45" s="4"/>
      <c r="I45" s="77"/>
      <c r="J45" s="78"/>
      <c r="K45" s="80"/>
      <c r="L45" s="80"/>
      <c r="M45" s="47"/>
      <c r="N45" s="47"/>
      <c r="O45" s="47"/>
    </row>
    <row r="46" s="1" customFormat="1" ht="18" customHeight="1" spans="1:15">
      <c r="A46" s="2"/>
      <c r="B46" s="3"/>
      <c r="C46" s="2"/>
      <c r="D46" s="21" t="s">
        <v>60</v>
      </c>
      <c r="E46" s="40"/>
      <c r="F46" s="30">
        <f>F45+F44</f>
        <v>370.633106017199</v>
      </c>
      <c r="G46" s="54">
        <f>SUM(G44:G45)</f>
        <v>252.417720108108</v>
      </c>
      <c r="H46" s="4"/>
      <c r="I46" s="81"/>
      <c r="J46" s="78"/>
      <c r="K46" s="79"/>
      <c r="L46" s="79"/>
      <c r="M46" s="48"/>
      <c r="N46" s="48"/>
      <c r="O46" s="48"/>
    </row>
    <row r="47" s="1" customFormat="1" ht="18" customHeight="1" spans="1:15">
      <c r="A47" s="2"/>
      <c r="B47" s="3"/>
      <c r="C47" s="2"/>
      <c r="D47" s="21" t="s">
        <v>18</v>
      </c>
      <c r="E47" s="30"/>
      <c r="F47" s="30">
        <f>F43+F46</f>
        <v>-7223.77605614497</v>
      </c>
      <c r="G47" s="54">
        <f>G43+G46</f>
        <v>-7341.99144205406</v>
      </c>
      <c r="H47" s="4"/>
      <c r="I47" s="81"/>
      <c r="J47" s="78"/>
      <c r="K47" s="79"/>
      <c r="L47" s="79"/>
      <c r="M47" s="48"/>
      <c r="N47" s="48"/>
      <c r="O47" s="48"/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岳西县头陀镇至青天乡乡级公路畅通工程（金坳至七里冲段）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2021-12-16T03:18:11Z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EEABF7D6EA0B427F8535CB1CA7EFB43B</vt:lpwstr>
  </property>
</Properties>
</file>