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新" sheetId="5" r:id="rId1"/>
    <sheet name="旧" sheetId="4" r:id="rId2"/>
  </sheets>
  <externalReferences>
    <externalReference r:id="rId3"/>
  </externalReferences>
  <definedNames>
    <definedName name="_xlnm._FilterDatabase" localSheetId="0" hidden="1">新!$A$15:$O$114</definedName>
    <definedName name="_xlnm._FilterDatabase" localSheetId="1" hidden="1">旧!$A$14:$O$103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1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0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1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9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<sst xmlns="http://schemas.openxmlformats.org/spreadsheetml/2006/main" count="593" uniqueCount="134">
  <si>
    <t>c8918   临泉县迎仙镇S255(原S204)道路绿化景观工程施工</t>
  </si>
  <si>
    <t>中标日期</t>
  </si>
  <si>
    <t>中标价</t>
  </si>
  <si>
    <t>负责人</t>
  </si>
  <si>
    <t>丁军召</t>
  </si>
  <si>
    <t>建设单位</t>
  </si>
  <si>
    <t>临泉县重点工程建设管理局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</si>
  <si>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</si>
  <si>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</si>
  <si>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</si>
  <si>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</si>
  <si>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</si>
  <si>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</si>
  <si>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</si>
  <si>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</si>
  <si>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</si>
  <si>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</si>
  <si>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</si>
  <si>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</si>
  <si>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</si>
  <si>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</si>
  <si>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</si>
  <si>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</si>
  <si>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</si>
  <si>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</si>
  <si>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</si>
  <si>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</si>
  <si>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</si>
  <si>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</si>
  <si>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</si>
  <si>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</si>
  <si>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</si>
  <si>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</si>
  <si>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</si>
  <si>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</si>
  <si>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</si>
  <si>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</si>
  <si>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</si>
  <si>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安徽省荣冠塑业有限公司</t>
  </si>
  <si>
    <t>工程用材料 PE管</t>
  </si>
  <si>
    <t>淮北相丰水泥有限责任公司</t>
  </si>
  <si>
    <t>工程用材料 水泥</t>
  </si>
  <si>
    <t>阜阳市巨力帮建筑劳务有限公司</t>
  </si>
  <si>
    <t>劳务费</t>
  </si>
  <si>
    <t>徽行</t>
  </si>
  <si>
    <t>李玉龙</t>
  </si>
  <si>
    <t>普票</t>
  </si>
  <si>
    <t>东台市夏骞苗木有限公司</t>
  </si>
  <si>
    <t>苗木</t>
  </si>
  <si>
    <t>东台市新街镇范卢生苗圃</t>
  </si>
  <si>
    <t>工程票材料 苗木</t>
  </si>
  <si>
    <t>河北盛鼎金属制品有限公司</t>
  </si>
  <si>
    <t>护栏网</t>
  </si>
  <si>
    <t>PE管</t>
  </si>
  <si>
    <t>马鞍山诺普信交通环保工程有限公司</t>
  </si>
  <si>
    <t>镀锌管</t>
  </si>
  <si>
    <t>阜阳龙润光电科技有限公司</t>
  </si>
  <si>
    <t>工程用材料</t>
  </si>
  <si>
    <t>安徽皖宏电气设备股份有限公司</t>
  </si>
  <si>
    <t>安徽通晟电气有限公司</t>
  </si>
  <si>
    <t>工程费</t>
  </si>
  <si>
    <t>普</t>
  </si>
  <si>
    <t>临泉县永红农作物种植专业合作社</t>
  </si>
  <si>
    <t>临泉县鑫立达木业有限公司</t>
  </si>
  <si>
    <t>方木</t>
  </si>
  <si>
    <t>路灯</t>
  </si>
  <si>
    <t>安徽省澧鑫塑料管道科技有限责任公司</t>
  </si>
  <si>
    <t>管道</t>
  </si>
  <si>
    <t>东台市新街镇绿淼苗圃</t>
  </si>
  <si>
    <t>东台市威傲苗木有限公司</t>
  </si>
  <si>
    <t>东台市容芳苗木有限公司</t>
  </si>
  <si>
    <t>方木、板材</t>
  </si>
  <si>
    <t>新蔡县华宇混凝土有限公司</t>
  </si>
  <si>
    <t>混凝土</t>
  </si>
  <si>
    <t>华艺生态园林股份有限公司</t>
  </si>
  <si>
    <t>设计费</t>
  </si>
  <si>
    <t>专做普</t>
  </si>
  <si>
    <t>安徽金泉工程造价咨询有限公司</t>
  </si>
  <si>
    <t>控制价编制审核费用</t>
  </si>
  <si>
    <t>临泉县永亿建材经销部</t>
  </si>
  <si>
    <t>石子、黄沙、钢筋</t>
  </si>
  <si>
    <t>李永（个体户</t>
  </si>
  <si>
    <t>退代付材料款</t>
  </si>
  <si>
    <t>临泉县创成建材有限公司</t>
  </si>
  <si>
    <t>水泥850.5吨</t>
  </si>
  <si>
    <t>有</t>
  </si>
  <si>
    <t>15份</t>
  </si>
  <si>
    <t>安徽春源建设工程有限公司</t>
  </si>
  <si>
    <t>劳务</t>
  </si>
  <si>
    <t>合同价1910265.03</t>
  </si>
  <si>
    <t>3份</t>
  </si>
  <si>
    <t>安徽隆茂工程材料有限公司</t>
  </si>
  <si>
    <t>机械租赁1176小时</t>
  </si>
  <si>
    <t>合同价294000</t>
  </si>
  <si>
    <t>机械租赁</t>
  </si>
  <si>
    <t>水泥</t>
  </si>
  <si>
    <t>退周转金</t>
  </si>
  <si>
    <t>7次</t>
  </si>
  <si>
    <t>扣</t>
  </si>
  <si>
    <t>转账手续费</t>
  </si>
  <si>
    <t>退</t>
  </si>
  <si>
    <t>损失准备金</t>
  </si>
  <si>
    <t>外经证</t>
  </si>
  <si>
    <t>扣除全部剩余管理费</t>
  </si>
  <si>
    <t>一月份扣的增值税及附加</t>
  </si>
  <si>
    <t>预留</t>
  </si>
  <si>
    <t>增值税及附加（19.01月开票扣税）</t>
  </si>
  <si>
    <t>之前扣的苗木增值税及附加</t>
  </si>
  <si>
    <t>增值税及附加</t>
  </si>
  <si>
    <t>管理费</t>
  </si>
  <si>
    <t>资料费</t>
  </si>
  <si>
    <t>尚需提供成本</t>
  </si>
  <si>
    <t>可支付金额</t>
  </si>
  <si>
    <t>公司代缴税金：</t>
  </si>
  <si>
    <t>税种</t>
  </si>
  <si>
    <t>税额</t>
  </si>
  <si>
    <t>18.5-18.9月开票扣税</t>
  </si>
  <si>
    <t>退之前扣苗木增值税及附加</t>
  </si>
  <si>
    <t>19.01月开票扣税</t>
  </si>
  <si>
    <t>退19.01月扣的增值税及附加</t>
  </si>
  <si>
    <t>2020年7月开票税金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</si>
  <si>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</si>
  <si>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</si>
  <si>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</si>
  <si>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</si>
  <si>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</si>
  <si>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</si>
  <si>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</si>
  <si>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</si>
  <si>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</si>
  <si>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</si>
  <si>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孙</t>
  </si>
  <si>
    <t>临泉县迎仙镇S255(原S204)道路绿化景观工程施工</t>
  </si>
  <si>
    <t>涉税事项报告</t>
  </si>
</sst>
</file>

<file path=xl/styles.xml><?xml version="1.0" encoding="utf-8"?>
<styleSheet xmlns="http://schemas.openxmlformats.org/spreadsheetml/2006/main">
  <numFmts count="10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  <numFmt numFmtId="181" formatCode="0.00_ ;[Red]\-0.00\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9" fontId="1" fillId="6" borderId="2" xfId="0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vertical="center"/>
    </xf>
    <xf numFmtId="180" fontId="1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9" fontId="1" fillId="7" borderId="2" xfId="1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left" vertical="top" wrapText="1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181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vertical="center"/>
    </xf>
    <xf numFmtId="181" fontId="5" fillId="4" borderId="2" xfId="0" applyNumberFormat="1" applyFont="1" applyFill="1" applyBorder="1" applyAlignment="1">
      <alignment vertical="center"/>
    </xf>
    <xf numFmtId="181" fontId="5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177" fontId="8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6" fillId="8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1" fillId="8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8" fontId="1" fillId="6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9" fontId="1" fillId="7" borderId="2" xfId="11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C8918%20%20&#20020;&#27849;&#21439;&#36814;&#20185;&#38215;S255(&#21407;S204)&#36947;&#36335;&#32511;&#21270;&#26223;&#35266;&#24037;&#31243;&#26045;&#24037;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03">
          <cell r="H103">
            <v>148277.783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tabSelected="1" topLeftCell="A85" workbookViewId="0">
      <selection activeCell="I94" sqref="I94:I10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3.25" style="3" customWidth="1"/>
    <col min="8" max="8" width="12.125" style="4" customWidth="1"/>
    <col min="9" max="9" width="13.875" style="3" customWidth="1"/>
    <col min="10" max="10" width="9.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15.7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43082</v>
      </c>
      <c r="C2" s="11" t="s">
        <v>2</v>
      </c>
      <c r="D2" s="11">
        <v>17746215.69</v>
      </c>
      <c r="E2" s="13" t="s">
        <v>3</v>
      </c>
      <c r="F2" s="14" t="s">
        <v>4</v>
      </c>
      <c r="G2" s="15" t="s">
        <v>5</v>
      </c>
      <c r="H2" s="16" t="s">
        <v>6</v>
      </c>
      <c r="I2" s="50"/>
      <c r="J2" s="51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>
        <v>15904502.38</v>
      </c>
      <c r="H3" s="18"/>
      <c r="I3" s="52"/>
      <c r="J3" s="18"/>
      <c r="K3" s="18"/>
      <c r="L3" s="18"/>
    </row>
    <row r="4" ht="18" customHeight="1" spans="1:12">
      <c r="A4" s="2" t="s">
        <v>9</v>
      </c>
      <c r="H4" s="18"/>
      <c r="I4" s="52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43228</v>
      </c>
      <c r="B7" s="11">
        <f t="shared" ref="B7:B12" si="0">G7/(1+C7+E7)</f>
        <v>1318181.81818182</v>
      </c>
      <c r="C7" s="23">
        <v>0.02</v>
      </c>
      <c r="D7" s="82">
        <f t="shared" ref="D7:D12" si="1">G7/(1+E7+C7)*C7</f>
        <v>26363.6363636364</v>
      </c>
      <c r="E7" s="23">
        <v>0.08</v>
      </c>
      <c r="F7" s="11">
        <f>G7/(1+C7+E7)*E7</f>
        <v>105454.545454545</v>
      </c>
      <c r="G7" s="83">
        <v>1450000</v>
      </c>
      <c r="H7" s="22">
        <v>43236</v>
      </c>
      <c r="I7" s="92">
        <v>1450000</v>
      </c>
      <c r="J7" s="54" t="s">
        <v>21</v>
      </c>
    </row>
    <row r="8" ht="18" customHeight="1" spans="1:10">
      <c r="A8" s="22">
        <v>43258</v>
      </c>
      <c r="B8" s="11">
        <f t="shared" si="0"/>
        <v>2236363.63636364</v>
      </c>
      <c r="C8" s="23">
        <v>0.02</v>
      </c>
      <c r="D8" s="82">
        <f t="shared" si="1"/>
        <v>44727.2727272727</v>
      </c>
      <c r="E8" s="23">
        <v>0.08</v>
      </c>
      <c r="F8" s="11">
        <f t="shared" ref="F7:F12" si="2">G8/(1+C8+E8)*E8</f>
        <v>178909.090909091</v>
      </c>
      <c r="G8" s="83">
        <v>2460000</v>
      </c>
      <c r="H8" s="22">
        <v>43290</v>
      </c>
      <c r="I8" s="92">
        <v>2460000</v>
      </c>
      <c r="J8" s="54" t="s">
        <v>21</v>
      </c>
    </row>
    <row r="9" ht="18" customHeight="1" spans="1:10">
      <c r="A9" s="22">
        <v>43362</v>
      </c>
      <c r="B9" s="11">
        <f t="shared" si="0"/>
        <v>3654545.45454545</v>
      </c>
      <c r="C9" s="23">
        <v>0.02</v>
      </c>
      <c r="D9" s="82">
        <f t="shared" si="1"/>
        <v>73090.9090909091</v>
      </c>
      <c r="E9" s="23">
        <v>0.08</v>
      </c>
      <c r="F9" s="11">
        <f t="shared" si="2"/>
        <v>292363.636363636</v>
      </c>
      <c r="G9" s="83">
        <v>4020000</v>
      </c>
      <c r="H9" s="22">
        <v>43385</v>
      </c>
      <c r="I9" s="11">
        <v>4020000</v>
      </c>
      <c r="J9" s="54" t="s">
        <v>21</v>
      </c>
    </row>
    <row r="10" ht="18" customHeight="1" spans="1:10">
      <c r="A10" s="22">
        <v>43489</v>
      </c>
      <c r="B10" s="11">
        <f t="shared" si="0"/>
        <v>4781818.18181818</v>
      </c>
      <c r="C10" s="23">
        <v>0.02</v>
      </c>
      <c r="D10" s="82">
        <f t="shared" si="1"/>
        <v>95636.3636363636</v>
      </c>
      <c r="E10" s="23">
        <v>0.08</v>
      </c>
      <c r="F10" s="11">
        <f t="shared" si="2"/>
        <v>382545.454545455</v>
      </c>
      <c r="G10" s="83">
        <v>5260000</v>
      </c>
      <c r="H10" s="22">
        <v>43498</v>
      </c>
      <c r="I10" s="11">
        <v>5260000</v>
      </c>
      <c r="J10" s="54" t="s">
        <v>21</v>
      </c>
    </row>
    <row r="11" ht="18" customHeight="1" spans="1:10">
      <c r="A11" s="22">
        <v>44022</v>
      </c>
      <c r="B11" s="11">
        <f t="shared" si="0"/>
        <v>2052630.27522936</v>
      </c>
      <c r="C11" s="23">
        <v>0.02</v>
      </c>
      <c r="D11" s="82">
        <f t="shared" si="1"/>
        <v>41052.6055045872</v>
      </c>
      <c r="E11" s="84">
        <v>0.07</v>
      </c>
      <c r="F11" s="11">
        <f t="shared" si="2"/>
        <v>143684.119266055</v>
      </c>
      <c r="G11" s="85">
        <v>2237367</v>
      </c>
      <c r="H11" s="22">
        <v>44217</v>
      </c>
      <c r="I11" s="11">
        <v>2237367</v>
      </c>
      <c r="J11" s="54" t="s">
        <v>22</v>
      </c>
    </row>
    <row r="12" ht="18" customHeight="1" spans="1:10">
      <c r="A12" s="22"/>
      <c r="B12" s="11">
        <f t="shared" si="0"/>
        <v>437738.880733945</v>
      </c>
      <c r="C12" s="84">
        <v>0.02</v>
      </c>
      <c r="D12" s="82">
        <f t="shared" si="1"/>
        <v>8754.7776146789</v>
      </c>
      <c r="E12" s="84">
        <v>0.07</v>
      </c>
      <c r="F12" s="11">
        <f t="shared" si="2"/>
        <v>30641.7216513761</v>
      </c>
      <c r="G12" s="85">
        <v>477135.38</v>
      </c>
      <c r="H12" s="22"/>
      <c r="I12" s="11"/>
      <c r="J12" s="54"/>
    </row>
    <row r="13" ht="18" customHeight="1" spans="1:10">
      <c r="A13" s="28" t="s">
        <v>23</v>
      </c>
      <c r="B13" s="86">
        <f>SUM(B7:B12)</f>
        <v>14481278.2468724</v>
      </c>
      <c r="C13" s="30"/>
      <c r="D13" s="30">
        <f>SUM(D7:D12)</f>
        <v>289625.564937448</v>
      </c>
      <c r="E13" s="30"/>
      <c r="F13" s="87">
        <f>SUM(F7:F12)</f>
        <v>1133598.56819016</v>
      </c>
      <c r="G13" s="30">
        <f>SUM(G7:G12)</f>
        <v>15904502.38</v>
      </c>
      <c r="H13" s="33"/>
      <c r="I13" s="30">
        <f>SUM(I7:I12)</f>
        <v>15427367</v>
      </c>
      <c r="J13" s="33"/>
    </row>
    <row r="14" ht="18" customHeight="1" spans="1:12">
      <c r="A14" s="2" t="s">
        <v>24</v>
      </c>
      <c r="G14" s="3">
        <f>D3-G13</f>
        <v>0</v>
      </c>
      <c r="J14" s="4"/>
      <c r="K14" s="4"/>
      <c r="L14" s="5"/>
    </row>
    <row r="15" ht="18" customHeight="1" spans="1:15">
      <c r="A15" s="34" t="s">
        <v>25</v>
      </c>
      <c r="B15" s="20" t="s">
        <v>26</v>
      </c>
      <c r="C15" s="19" t="s">
        <v>27</v>
      </c>
      <c r="D15" s="19" t="s">
        <v>28</v>
      </c>
      <c r="E15" s="19" t="s">
        <v>16</v>
      </c>
      <c r="F15" s="20" t="s">
        <v>29</v>
      </c>
      <c r="G15" s="20" t="s">
        <v>14</v>
      </c>
      <c r="H15" s="19" t="s">
        <v>30</v>
      </c>
      <c r="I15" s="20" t="s">
        <v>31</v>
      </c>
      <c r="J15" s="19" t="s">
        <v>20</v>
      </c>
      <c r="K15" s="55" t="s">
        <v>32</v>
      </c>
      <c r="L15" s="21" t="s">
        <v>33</v>
      </c>
      <c r="M15" s="21" t="s">
        <v>34</v>
      </c>
      <c r="N15" s="21" t="s">
        <v>35</v>
      </c>
      <c r="O15" s="21" t="s">
        <v>36</v>
      </c>
    </row>
    <row r="16" s="1" customFormat="1" ht="18" customHeight="1" spans="1:15">
      <c r="A16" s="35">
        <v>43191</v>
      </c>
      <c r="B16" s="88">
        <f>ROUND(G16/(1+E16),2)</f>
        <v>478635.04</v>
      </c>
      <c r="C16" s="36"/>
      <c r="D16" s="37" t="s">
        <v>37</v>
      </c>
      <c r="E16" s="38">
        <v>0.17</v>
      </c>
      <c r="F16" s="88">
        <f t="shared" ref="F16:F79" si="3">ROUND(G16/(1+E16)*E16,2)</f>
        <v>81367.96</v>
      </c>
      <c r="G16" s="89">
        <v>560003</v>
      </c>
      <c r="H16" s="22">
        <v>43237</v>
      </c>
      <c r="I16" s="11">
        <v>560003</v>
      </c>
      <c r="J16" s="54" t="s">
        <v>21</v>
      </c>
      <c r="K16" s="56" t="s">
        <v>38</v>
      </c>
      <c r="L16" s="57" t="s">
        <v>39</v>
      </c>
      <c r="M16" s="58"/>
      <c r="N16" s="58"/>
      <c r="O16" s="57"/>
    </row>
    <row r="17" s="1" customFormat="1" ht="18" customHeight="1" spans="1:15">
      <c r="A17" s="40">
        <v>43191</v>
      </c>
      <c r="B17" s="90">
        <f t="shared" ref="B16:B80" si="4">ROUND(G17/(1+E17),2)</f>
        <v>256084.91</v>
      </c>
      <c r="C17" s="42"/>
      <c r="D17" s="43" t="s">
        <v>37</v>
      </c>
      <c r="E17" s="38">
        <v>0.17</v>
      </c>
      <c r="F17" s="90">
        <f t="shared" si="3"/>
        <v>43534.43</v>
      </c>
      <c r="G17" s="89">
        <v>299619.34</v>
      </c>
      <c r="H17" s="44">
        <v>43237</v>
      </c>
      <c r="I17" s="93">
        <v>299619.34</v>
      </c>
      <c r="J17" s="60" t="s">
        <v>21</v>
      </c>
      <c r="K17" s="61" t="s">
        <v>40</v>
      </c>
      <c r="L17" s="57" t="s">
        <v>41</v>
      </c>
      <c r="M17" s="58"/>
      <c r="N17" s="58"/>
      <c r="O17" s="57"/>
    </row>
    <row r="18" s="1" customFormat="1" ht="18" customHeight="1" spans="1:15">
      <c r="A18" s="35">
        <v>43238</v>
      </c>
      <c r="B18" s="88">
        <f t="shared" si="4"/>
        <v>281919.42</v>
      </c>
      <c r="C18" s="36"/>
      <c r="D18" s="37" t="s">
        <v>37</v>
      </c>
      <c r="E18" s="38">
        <v>0.03</v>
      </c>
      <c r="F18" s="88">
        <f t="shared" si="3"/>
        <v>8457.58</v>
      </c>
      <c r="G18" s="89">
        <v>290377</v>
      </c>
      <c r="H18" s="22">
        <v>43245</v>
      </c>
      <c r="I18" s="11">
        <v>260727.66</v>
      </c>
      <c r="J18" s="54" t="s">
        <v>21</v>
      </c>
      <c r="K18" s="56" t="s">
        <v>42</v>
      </c>
      <c r="L18" s="57"/>
      <c r="M18" s="58"/>
      <c r="N18" s="58"/>
      <c r="O18" s="57"/>
    </row>
    <row r="19" s="1" customFormat="1" ht="18" customHeight="1" spans="1:15">
      <c r="A19" s="35">
        <v>43252</v>
      </c>
      <c r="B19" s="88">
        <f t="shared" si="4"/>
        <v>614563.11</v>
      </c>
      <c r="C19" s="36"/>
      <c r="D19" s="37" t="s">
        <v>37</v>
      </c>
      <c r="E19" s="38">
        <v>0.03</v>
      </c>
      <c r="F19" s="88">
        <f t="shared" si="3"/>
        <v>18436.89</v>
      </c>
      <c r="G19" s="89">
        <v>633000</v>
      </c>
      <c r="H19" s="22">
        <v>43292</v>
      </c>
      <c r="I19" s="11">
        <v>599326</v>
      </c>
      <c r="J19" s="54" t="s">
        <v>21</v>
      </c>
      <c r="K19" s="56" t="s">
        <v>42</v>
      </c>
      <c r="L19" s="57" t="s">
        <v>43</v>
      </c>
      <c r="M19" s="58"/>
      <c r="N19" s="58"/>
      <c r="O19" s="57"/>
    </row>
    <row r="20" s="1" customFormat="1" ht="18" customHeight="1" spans="1:15">
      <c r="A20" s="35"/>
      <c r="B20" s="88">
        <f t="shared" si="4"/>
        <v>0</v>
      </c>
      <c r="C20" s="36"/>
      <c r="D20" s="37"/>
      <c r="E20" s="38"/>
      <c r="F20" s="88">
        <f t="shared" si="3"/>
        <v>0</v>
      </c>
      <c r="G20" s="91"/>
      <c r="H20" s="22">
        <v>43294</v>
      </c>
      <c r="I20" s="11">
        <v>63323.34</v>
      </c>
      <c r="J20" s="54" t="s">
        <v>21</v>
      </c>
      <c r="K20" s="56" t="s">
        <v>42</v>
      </c>
      <c r="L20" s="57" t="s">
        <v>43</v>
      </c>
      <c r="M20" s="58"/>
      <c r="N20" s="58"/>
      <c r="O20" s="57"/>
    </row>
    <row r="21" s="1" customFormat="1" ht="18" customHeight="1" spans="1:15">
      <c r="A21" s="35"/>
      <c r="B21" s="88">
        <f t="shared" si="4"/>
        <v>0</v>
      </c>
      <c r="C21" s="36"/>
      <c r="D21" s="37"/>
      <c r="E21" s="38"/>
      <c r="F21" s="88">
        <f t="shared" si="3"/>
        <v>0</v>
      </c>
      <c r="G21" s="91"/>
      <c r="H21" s="22">
        <v>43294</v>
      </c>
      <c r="I21" s="11">
        <v>-63323.34</v>
      </c>
      <c r="J21" s="54" t="s">
        <v>44</v>
      </c>
      <c r="K21" s="56" t="s">
        <v>45</v>
      </c>
      <c r="L21" s="57"/>
      <c r="M21" s="58"/>
      <c r="N21" s="58"/>
      <c r="O21" s="57"/>
    </row>
    <row r="22" s="1" customFormat="1" ht="18" customHeight="1" spans="1:15">
      <c r="A22" s="35">
        <v>43238</v>
      </c>
      <c r="B22" s="88">
        <f t="shared" si="4"/>
        <v>272727.27</v>
      </c>
      <c r="C22" s="36"/>
      <c r="D22" s="37" t="s">
        <v>46</v>
      </c>
      <c r="E22" s="38">
        <v>0.1</v>
      </c>
      <c r="F22" s="88">
        <f t="shared" si="3"/>
        <v>27272.73</v>
      </c>
      <c r="G22" s="91">
        <v>300000</v>
      </c>
      <c r="H22" s="22">
        <v>43235</v>
      </c>
      <c r="I22" s="11">
        <v>300000</v>
      </c>
      <c r="J22" s="54" t="s">
        <v>21</v>
      </c>
      <c r="K22" s="56" t="s">
        <v>47</v>
      </c>
      <c r="L22" s="57" t="s">
        <v>48</v>
      </c>
      <c r="M22" s="58"/>
      <c r="N22" s="58"/>
      <c r="O22" s="57"/>
    </row>
    <row r="23" s="1" customFormat="1" ht="18" customHeight="1" spans="1:15">
      <c r="A23" s="35"/>
      <c r="B23" s="88">
        <f t="shared" si="4"/>
        <v>0</v>
      </c>
      <c r="C23" s="36"/>
      <c r="D23" s="37"/>
      <c r="E23" s="38"/>
      <c r="F23" s="88">
        <f t="shared" si="3"/>
        <v>0</v>
      </c>
      <c r="G23" s="91"/>
      <c r="H23" s="22">
        <v>43235</v>
      </c>
      <c r="I23" s="11">
        <v>-300000</v>
      </c>
      <c r="J23" s="54" t="s">
        <v>44</v>
      </c>
      <c r="K23" s="56" t="s">
        <v>45</v>
      </c>
      <c r="L23" s="57"/>
      <c r="M23" s="58"/>
      <c r="N23" s="58"/>
      <c r="O23" s="57"/>
    </row>
    <row r="24" ht="18" customHeight="1" spans="1:15">
      <c r="A24" s="45">
        <v>43391</v>
      </c>
      <c r="B24" s="11">
        <f t="shared" si="4"/>
        <v>1090909.09</v>
      </c>
      <c r="C24" s="46"/>
      <c r="D24" s="37" t="s">
        <v>46</v>
      </c>
      <c r="E24" s="38">
        <v>0.1</v>
      </c>
      <c r="F24" s="88">
        <f t="shared" si="3"/>
        <v>109090.91</v>
      </c>
      <c r="G24" s="89">
        <v>1200000</v>
      </c>
      <c r="H24" s="22">
        <v>43294</v>
      </c>
      <c r="I24" s="11">
        <v>400000</v>
      </c>
      <c r="J24" s="54" t="s">
        <v>21</v>
      </c>
      <c r="K24" s="62" t="s">
        <v>49</v>
      </c>
      <c r="L24" s="33" t="s">
        <v>50</v>
      </c>
      <c r="M24" s="54"/>
      <c r="N24" s="54"/>
      <c r="O24" s="33"/>
    </row>
    <row r="25" ht="18" customHeight="1" spans="1:15">
      <c r="A25" s="45"/>
      <c r="B25" s="11">
        <f t="shared" si="4"/>
        <v>0</v>
      </c>
      <c r="C25" s="46"/>
      <c r="D25" s="37"/>
      <c r="E25" s="38"/>
      <c r="F25" s="88">
        <f t="shared" si="3"/>
        <v>0</v>
      </c>
      <c r="G25" s="89"/>
      <c r="H25" s="22">
        <v>43294</v>
      </c>
      <c r="I25" s="11">
        <v>-400000</v>
      </c>
      <c r="J25" s="54" t="s">
        <v>44</v>
      </c>
      <c r="K25" s="62" t="s">
        <v>45</v>
      </c>
      <c r="L25" s="33"/>
      <c r="M25" s="54"/>
      <c r="N25" s="54"/>
      <c r="O25" s="33"/>
    </row>
    <row r="26" ht="18" customHeight="1" spans="1:15">
      <c r="A26" s="45"/>
      <c r="B26" s="88">
        <f t="shared" si="4"/>
        <v>0</v>
      </c>
      <c r="C26" s="46"/>
      <c r="D26" s="37"/>
      <c r="E26" s="38"/>
      <c r="F26" s="88">
        <f t="shared" si="3"/>
        <v>0</v>
      </c>
      <c r="G26" s="89"/>
      <c r="H26" s="22">
        <v>43304</v>
      </c>
      <c r="I26" s="11">
        <v>200000</v>
      </c>
      <c r="J26" s="54" t="s">
        <v>21</v>
      </c>
      <c r="K26" s="62" t="s">
        <v>49</v>
      </c>
      <c r="L26" s="33" t="s">
        <v>50</v>
      </c>
      <c r="M26" s="54"/>
      <c r="N26" s="54"/>
      <c r="O26" s="33"/>
    </row>
    <row r="27" ht="18" customHeight="1" spans="1:15">
      <c r="A27" s="45"/>
      <c r="B27" s="88">
        <f t="shared" si="4"/>
        <v>0</v>
      </c>
      <c r="C27" s="46"/>
      <c r="D27" s="47"/>
      <c r="E27" s="48"/>
      <c r="F27" s="88">
        <f t="shared" si="3"/>
        <v>0</v>
      </c>
      <c r="G27" s="89"/>
      <c r="H27" s="22">
        <v>43304</v>
      </c>
      <c r="I27" s="11">
        <v>-200000</v>
      </c>
      <c r="J27" s="54" t="s">
        <v>44</v>
      </c>
      <c r="K27" s="62" t="s">
        <v>45</v>
      </c>
      <c r="L27" s="33"/>
      <c r="M27" s="54"/>
      <c r="N27" s="54"/>
      <c r="O27" s="33"/>
    </row>
    <row r="28" ht="18" customHeight="1" spans="1:15">
      <c r="A28" s="45">
        <v>43252</v>
      </c>
      <c r="B28" s="88">
        <f t="shared" si="4"/>
        <v>116896.55</v>
      </c>
      <c r="C28" s="46"/>
      <c r="D28" s="47" t="s">
        <v>37</v>
      </c>
      <c r="E28" s="48">
        <v>0.16</v>
      </c>
      <c r="F28" s="88">
        <f t="shared" si="3"/>
        <v>18703.45</v>
      </c>
      <c r="G28" s="89">
        <v>135600</v>
      </c>
      <c r="H28" s="22">
        <v>43273</v>
      </c>
      <c r="I28" s="11">
        <v>55600</v>
      </c>
      <c r="J28" s="54" t="s">
        <v>21</v>
      </c>
      <c r="K28" s="62" t="s">
        <v>51</v>
      </c>
      <c r="L28" s="33" t="s">
        <v>52</v>
      </c>
      <c r="M28" s="54"/>
      <c r="N28" s="54"/>
      <c r="O28" s="33"/>
    </row>
    <row r="29" ht="18" customHeight="1" spans="1:15">
      <c r="A29" s="45"/>
      <c r="B29" s="11">
        <f t="shared" si="4"/>
        <v>0</v>
      </c>
      <c r="C29" s="46"/>
      <c r="D29" s="47"/>
      <c r="E29" s="48"/>
      <c r="F29" s="88">
        <f t="shared" si="3"/>
        <v>0</v>
      </c>
      <c r="G29" s="89"/>
      <c r="H29" s="22">
        <v>43273</v>
      </c>
      <c r="I29" s="11">
        <v>-55600</v>
      </c>
      <c r="J29" s="54" t="s">
        <v>44</v>
      </c>
      <c r="K29" s="62" t="s">
        <v>45</v>
      </c>
      <c r="L29" s="33"/>
      <c r="M29" s="54"/>
      <c r="N29" s="54"/>
      <c r="O29" s="33"/>
    </row>
    <row r="30" ht="18" customHeight="1" spans="1:15">
      <c r="A30" s="45"/>
      <c r="B30" s="11">
        <f t="shared" si="4"/>
        <v>0</v>
      </c>
      <c r="C30" s="46"/>
      <c r="D30" s="47"/>
      <c r="E30" s="48"/>
      <c r="F30" s="11">
        <f t="shared" si="3"/>
        <v>0</v>
      </c>
      <c r="G30" s="89"/>
      <c r="H30" s="22">
        <v>43270</v>
      </c>
      <c r="I30" s="11">
        <v>80000</v>
      </c>
      <c r="J30" s="54" t="s">
        <v>21</v>
      </c>
      <c r="K30" s="62" t="s">
        <v>51</v>
      </c>
      <c r="L30" s="33"/>
      <c r="M30" s="54"/>
      <c r="N30" s="54"/>
      <c r="O30" s="33"/>
    </row>
    <row r="31" ht="18" customHeight="1" spans="1:15">
      <c r="A31" s="45"/>
      <c r="B31" s="88">
        <f t="shared" si="4"/>
        <v>0</v>
      </c>
      <c r="C31" s="46"/>
      <c r="D31" s="47"/>
      <c r="E31" s="48"/>
      <c r="F31" s="11">
        <f t="shared" si="3"/>
        <v>0</v>
      </c>
      <c r="G31" s="89"/>
      <c r="H31" s="22">
        <v>43270</v>
      </c>
      <c r="I31" s="11">
        <v>-80000</v>
      </c>
      <c r="J31" s="54" t="s">
        <v>44</v>
      </c>
      <c r="K31" s="62" t="s">
        <v>45</v>
      </c>
      <c r="L31" s="33"/>
      <c r="M31" s="54"/>
      <c r="N31" s="54"/>
      <c r="O31" s="33"/>
    </row>
    <row r="32" ht="18" customHeight="1" spans="1:15">
      <c r="A32" s="45"/>
      <c r="B32" s="88">
        <f t="shared" si="4"/>
        <v>0</v>
      </c>
      <c r="C32" s="46"/>
      <c r="D32" s="47"/>
      <c r="E32" s="48"/>
      <c r="F32" s="11">
        <f t="shared" si="3"/>
        <v>0</v>
      </c>
      <c r="G32" s="89"/>
      <c r="H32" s="22">
        <v>43342</v>
      </c>
      <c r="I32" s="11">
        <v>54400</v>
      </c>
      <c r="J32" s="54" t="s">
        <v>21</v>
      </c>
      <c r="K32" s="62" t="s">
        <v>51</v>
      </c>
      <c r="L32" s="33"/>
      <c r="M32" s="54"/>
      <c r="N32" s="54"/>
      <c r="O32" s="33"/>
    </row>
    <row r="33" ht="18" customHeight="1" spans="1:15">
      <c r="A33" s="45"/>
      <c r="B33" s="88">
        <f t="shared" si="4"/>
        <v>0</v>
      </c>
      <c r="C33" s="46"/>
      <c r="D33" s="47"/>
      <c r="E33" s="48"/>
      <c r="F33" s="11">
        <f t="shared" si="3"/>
        <v>0</v>
      </c>
      <c r="G33" s="89"/>
      <c r="H33" s="22">
        <v>43342</v>
      </c>
      <c r="I33" s="11">
        <v>-54400</v>
      </c>
      <c r="J33" s="54" t="s">
        <v>44</v>
      </c>
      <c r="K33" s="62" t="s">
        <v>45</v>
      </c>
      <c r="L33" s="33"/>
      <c r="M33" s="54"/>
      <c r="N33" s="54"/>
      <c r="O33" s="33"/>
    </row>
    <row r="34" s="1" customFormat="1" ht="18" customHeight="1" spans="1:15">
      <c r="A34" s="35">
        <v>43252</v>
      </c>
      <c r="B34" s="11">
        <f t="shared" si="4"/>
        <v>195886.21</v>
      </c>
      <c r="C34" s="36"/>
      <c r="D34" s="37" t="s">
        <v>37</v>
      </c>
      <c r="E34" s="38">
        <v>0.16</v>
      </c>
      <c r="F34" s="11">
        <f t="shared" si="3"/>
        <v>31341.79</v>
      </c>
      <c r="G34" s="89">
        <v>227228</v>
      </c>
      <c r="H34" s="22">
        <v>43292</v>
      </c>
      <c r="I34" s="11">
        <v>227228</v>
      </c>
      <c r="J34" s="54" t="s">
        <v>21</v>
      </c>
      <c r="K34" s="56" t="s">
        <v>38</v>
      </c>
      <c r="L34" s="57" t="s">
        <v>53</v>
      </c>
      <c r="M34" s="58"/>
      <c r="N34" s="58"/>
      <c r="O34" s="57"/>
    </row>
    <row r="35" s="1" customFormat="1" ht="18" customHeight="1" spans="1:15">
      <c r="A35" s="35"/>
      <c r="B35" s="11">
        <f t="shared" si="4"/>
        <v>301724.14</v>
      </c>
      <c r="C35" s="36"/>
      <c r="D35" s="37" t="s">
        <v>37</v>
      </c>
      <c r="E35" s="38">
        <v>0.16</v>
      </c>
      <c r="F35" s="11">
        <f t="shared" si="3"/>
        <v>48275.86</v>
      </c>
      <c r="G35" s="89">
        <v>350000</v>
      </c>
      <c r="H35" s="22">
        <v>43270</v>
      </c>
      <c r="I35" s="11">
        <v>200000</v>
      </c>
      <c r="J35" s="54" t="s">
        <v>21</v>
      </c>
      <c r="K35" s="56" t="s">
        <v>54</v>
      </c>
      <c r="L35" s="57" t="s">
        <v>55</v>
      </c>
      <c r="M35" s="58"/>
      <c r="N35" s="58"/>
      <c r="O35" s="57"/>
    </row>
    <row r="36" s="1" customFormat="1" ht="18" customHeight="1" spans="1:15">
      <c r="A36" s="35"/>
      <c r="B36" s="88">
        <f t="shared" si="4"/>
        <v>0</v>
      </c>
      <c r="C36" s="36"/>
      <c r="D36" s="37"/>
      <c r="E36" s="38"/>
      <c r="F36" s="11">
        <f t="shared" si="3"/>
        <v>0</v>
      </c>
      <c r="G36" s="89"/>
      <c r="H36" s="22">
        <v>43270</v>
      </c>
      <c r="I36" s="11">
        <v>-200000</v>
      </c>
      <c r="J36" s="54" t="s">
        <v>44</v>
      </c>
      <c r="K36" s="56" t="s">
        <v>45</v>
      </c>
      <c r="L36" s="57"/>
      <c r="M36" s="58"/>
      <c r="N36" s="58"/>
      <c r="O36" s="57"/>
    </row>
    <row r="37" s="1" customFormat="1" ht="18" customHeight="1" spans="1:15">
      <c r="A37" s="35"/>
      <c r="B37" s="88">
        <f t="shared" si="4"/>
        <v>343660.34</v>
      </c>
      <c r="C37" s="36"/>
      <c r="D37" s="37" t="s">
        <v>37</v>
      </c>
      <c r="E37" s="38">
        <v>0.16</v>
      </c>
      <c r="F37" s="11">
        <f t="shared" si="3"/>
        <v>54985.66</v>
      </c>
      <c r="G37" s="89">
        <v>398646</v>
      </c>
      <c r="H37" s="22">
        <v>43263</v>
      </c>
      <c r="I37" s="11">
        <v>150000</v>
      </c>
      <c r="J37" s="54" t="s">
        <v>21</v>
      </c>
      <c r="K37" s="56" t="s">
        <v>54</v>
      </c>
      <c r="L37" s="57" t="s">
        <v>55</v>
      </c>
      <c r="M37" s="58"/>
      <c r="N37" s="58"/>
      <c r="O37" s="57"/>
    </row>
    <row r="38" s="1" customFormat="1" ht="18" customHeight="1" spans="1:15">
      <c r="A38" s="35"/>
      <c r="B38" s="88">
        <f t="shared" si="4"/>
        <v>0</v>
      </c>
      <c r="C38" s="36"/>
      <c r="D38" s="37"/>
      <c r="E38" s="38"/>
      <c r="F38" s="11">
        <f t="shared" si="3"/>
        <v>0</v>
      </c>
      <c r="G38" s="89"/>
      <c r="H38" s="22">
        <v>43263</v>
      </c>
      <c r="I38" s="11">
        <v>-150000</v>
      </c>
      <c r="J38" s="54" t="s">
        <v>44</v>
      </c>
      <c r="K38" s="56" t="s">
        <v>45</v>
      </c>
      <c r="L38" s="57"/>
      <c r="M38" s="58"/>
      <c r="N38" s="58"/>
      <c r="O38" s="57"/>
    </row>
    <row r="39" s="1" customFormat="1" ht="18" customHeight="1" spans="1:15">
      <c r="A39" s="35"/>
      <c r="B39" s="11">
        <f t="shared" si="4"/>
        <v>0</v>
      </c>
      <c r="C39" s="36"/>
      <c r="D39" s="37"/>
      <c r="E39" s="38"/>
      <c r="F39" s="11">
        <f t="shared" si="3"/>
        <v>0</v>
      </c>
      <c r="G39" s="89"/>
      <c r="H39" s="22">
        <v>43276</v>
      </c>
      <c r="I39" s="11">
        <v>398646</v>
      </c>
      <c r="J39" s="54" t="s">
        <v>21</v>
      </c>
      <c r="K39" s="56" t="s">
        <v>54</v>
      </c>
      <c r="L39" s="57"/>
      <c r="M39" s="58"/>
      <c r="N39" s="58"/>
      <c r="O39" s="57"/>
    </row>
    <row r="40" s="1" customFormat="1" ht="18" customHeight="1" spans="1:15">
      <c r="A40" s="35"/>
      <c r="B40" s="11">
        <f t="shared" si="4"/>
        <v>0</v>
      </c>
      <c r="C40" s="36"/>
      <c r="D40" s="37"/>
      <c r="E40" s="38"/>
      <c r="F40" s="11">
        <f t="shared" si="3"/>
        <v>0</v>
      </c>
      <c r="G40" s="89"/>
      <c r="H40" s="22">
        <v>43276</v>
      </c>
      <c r="I40" s="11">
        <v>-398646</v>
      </c>
      <c r="J40" s="54" t="s">
        <v>44</v>
      </c>
      <c r="K40" s="56" t="s">
        <v>45</v>
      </c>
      <c r="L40" s="57"/>
      <c r="M40" s="58"/>
      <c r="N40" s="58"/>
      <c r="O40" s="57"/>
    </row>
    <row r="41" s="1" customFormat="1" ht="18" customHeight="1" spans="1:15">
      <c r="A41" s="35"/>
      <c r="B41" s="88">
        <f t="shared" si="4"/>
        <v>165741.38</v>
      </c>
      <c r="C41" s="36"/>
      <c r="D41" s="37" t="s">
        <v>37</v>
      </c>
      <c r="E41" s="38">
        <v>0.16</v>
      </c>
      <c r="F41" s="11">
        <f t="shared" si="3"/>
        <v>26518.62</v>
      </c>
      <c r="G41" s="89">
        <v>192260</v>
      </c>
      <c r="H41" s="22">
        <v>43292</v>
      </c>
      <c r="I41" s="11">
        <v>300000</v>
      </c>
      <c r="J41" s="54"/>
      <c r="K41" s="56" t="s">
        <v>56</v>
      </c>
      <c r="L41" s="57" t="s">
        <v>57</v>
      </c>
      <c r="M41" s="58"/>
      <c r="N41" s="58"/>
      <c r="O41" s="57"/>
    </row>
    <row r="42" s="1" customFormat="1" ht="18" customHeight="1" spans="1:15">
      <c r="A42" s="35"/>
      <c r="B42" s="88">
        <f t="shared" si="4"/>
        <v>437706.9</v>
      </c>
      <c r="C42" s="36"/>
      <c r="D42" s="37" t="s">
        <v>37</v>
      </c>
      <c r="E42" s="38">
        <v>0.16</v>
      </c>
      <c r="F42" s="11">
        <f t="shared" si="3"/>
        <v>70033.1</v>
      </c>
      <c r="G42" s="89">
        <v>507740</v>
      </c>
      <c r="H42" s="22">
        <v>43265</v>
      </c>
      <c r="I42" s="11">
        <v>400000</v>
      </c>
      <c r="J42" s="54" t="s">
        <v>21</v>
      </c>
      <c r="K42" s="56" t="s">
        <v>56</v>
      </c>
      <c r="L42" s="57" t="s">
        <v>57</v>
      </c>
      <c r="M42" s="58"/>
      <c r="N42" s="58"/>
      <c r="O42" s="57"/>
    </row>
    <row r="43" s="1" customFormat="1" ht="18" customHeight="1" spans="1:15">
      <c r="A43" s="35"/>
      <c r="B43" s="88">
        <f t="shared" si="4"/>
        <v>0</v>
      </c>
      <c r="C43" s="36"/>
      <c r="D43" s="37"/>
      <c r="E43" s="38"/>
      <c r="F43" s="11">
        <f t="shared" si="3"/>
        <v>0</v>
      </c>
      <c r="G43" s="89"/>
      <c r="H43" s="22">
        <v>43265</v>
      </c>
      <c r="I43" s="11">
        <v>-400000</v>
      </c>
      <c r="J43" s="54" t="s">
        <v>44</v>
      </c>
      <c r="K43" s="56" t="s">
        <v>45</v>
      </c>
      <c r="L43" s="57"/>
      <c r="M43" s="58"/>
      <c r="N43" s="58"/>
      <c r="O43" s="57"/>
    </row>
    <row r="44" ht="18" customHeight="1" spans="1:15">
      <c r="A44" s="45"/>
      <c r="B44" s="11">
        <f t="shared" si="4"/>
        <v>108620.69</v>
      </c>
      <c r="C44" s="46"/>
      <c r="D44" s="47" t="s">
        <v>37</v>
      </c>
      <c r="E44" s="48">
        <v>0.16</v>
      </c>
      <c r="F44" s="11">
        <f t="shared" si="3"/>
        <v>17379.31</v>
      </c>
      <c r="G44" s="89">
        <v>126000</v>
      </c>
      <c r="H44" s="22">
        <v>43335</v>
      </c>
      <c r="I44" s="11">
        <v>126000</v>
      </c>
      <c r="J44" s="54" t="s">
        <v>21</v>
      </c>
      <c r="K44" s="62" t="s">
        <v>58</v>
      </c>
      <c r="L44" s="33" t="s">
        <v>57</v>
      </c>
      <c r="M44" s="54"/>
      <c r="N44" s="54"/>
      <c r="O44" s="33"/>
    </row>
    <row r="45" ht="18" customHeight="1" spans="1:15">
      <c r="A45" s="45"/>
      <c r="B45" s="88">
        <f t="shared" si="4"/>
        <v>0</v>
      </c>
      <c r="C45" s="46"/>
      <c r="D45" s="47"/>
      <c r="E45" s="48"/>
      <c r="F45" s="11">
        <f t="shared" si="3"/>
        <v>0</v>
      </c>
      <c r="G45" s="89"/>
      <c r="H45" s="22">
        <v>43335</v>
      </c>
      <c r="I45" s="11">
        <v>-126000</v>
      </c>
      <c r="J45" s="54" t="s">
        <v>44</v>
      </c>
      <c r="K45" s="62" t="s">
        <v>45</v>
      </c>
      <c r="L45" s="33"/>
      <c r="M45" s="54"/>
      <c r="N45" s="54"/>
      <c r="O45" s="33"/>
    </row>
    <row r="46" ht="18" customHeight="1" spans="1:15">
      <c r="A46" s="45">
        <v>43361</v>
      </c>
      <c r="B46" s="88">
        <f t="shared" si="4"/>
        <v>143636.36</v>
      </c>
      <c r="C46" s="46"/>
      <c r="D46" s="47" t="s">
        <v>37</v>
      </c>
      <c r="E46" s="48">
        <v>0.1</v>
      </c>
      <c r="F46" s="11">
        <f t="shared" si="3"/>
        <v>14363.64</v>
      </c>
      <c r="G46" s="89">
        <v>158000</v>
      </c>
      <c r="H46" s="22"/>
      <c r="I46" s="11">
        <v>158000</v>
      </c>
      <c r="J46" s="54"/>
      <c r="K46" s="62" t="s">
        <v>59</v>
      </c>
      <c r="L46" s="33" t="s">
        <v>60</v>
      </c>
      <c r="M46" s="54"/>
      <c r="N46" s="54"/>
      <c r="O46" s="33"/>
    </row>
    <row r="47" ht="18" customHeight="1" spans="1:15">
      <c r="A47" s="45">
        <v>43344</v>
      </c>
      <c r="B47" s="88">
        <f t="shared" si="4"/>
        <v>46896.55</v>
      </c>
      <c r="C47" s="46"/>
      <c r="D47" s="47" t="s">
        <v>37</v>
      </c>
      <c r="E47" s="48">
        <v>0.16</v>
      </c>
      <c r="F47" s="11">
        <f t="shared" si="3"/>
        <v>7503.45</v>
      </c>
      <c r="G47" s="89">
        <v>54400</v>
      </c>
      <c r="H47" s="22"/>
      <c r="I47" s="11"/>
      <c r="J47" s="54"/>
      <c r="K47" s="62" t="s">
        <v>51</v>
      </c>
      <c r="L47" s="33" t="s">
        <v>52</v>
      </c>
      <c r="M47" s="54"/>
      <c r="N47" s="54"/>
      <c r="O47" s="33"/>
    </row>
    <row r="48" ht="18" customHeight="1" spans="1:15">
      <c r="A48" s="45">
        <v>43361</v>
      </c>
      <c r="B48" s="88">
        <f t="shared" si="4"/>
        <v>970873.79</v>
      </c>
      <c r="C48" s="46"/>
      <c r="D48" s="47" t="s">
        <v>37</v>
      </c>
      <c r="E48" s="48">
        <v>0.03</v>
      </c>
      <c r="F48" s="11">
        <f t="shared" si="3"/>
        <v>29126.21</v>
      </c>
      <c r="G48" s="89">
        <f>100000*10</f>
        <v>1000000</v>
      </c>
      <c r="H48" s="22"/>
      <c r="I48" s="11">
        <v>1000000</v>
      </c>
      <c r="J48" s="54"/>
      <c r="K48" s="62" t="s">
        <v>42</v>
      </c>
      <c r="L48" s="33" t="s">
        <v>43</v>
      </c>
      <c r="M48" s="54"/>
      <c r="N48" s="54"/>
      <c r="O48" s="33"/>
    </row>
    <row r="49" ht="18" customHeight="1" spans="1:15">
      <c r="A49" s="45">
        <v>43391</v>
      </c>
      <c r="B49" s="88">
        <f t="shared" si="4"/>
        <v>1532721.82</v>
      </c>
      <c r="C49" s="46"/>
      <c r="D49" s="47" t="s">
        <v>61</v>
      </c>
      <c r="E49" s="48">
        <v>0.1</v>
      </c>
      <c r="F49" s="11">
        <f t="shared" si="3"/>
        <v>153272.18</v>
      </c>
      <c r="G49" s="89">
        <f>99370+99320+99600+99450+99038+98925+99680+99490+98990+99160+99270+99462+98928+99055+98636+98815+98805</f>
        <v>1685994</v>
      </c>
      <c r="H49" s="22"/>
      <c r="I49" s="11">
        <v>1685994</v>
      </c>
      <c r="J49" s="54"/>
      <c r="K49" s="62" t="s">
        <v>62</v>
      </c>
      <c r="L49" s="33" t="s">
        <v>48</v>
      </c>
      <c r="M49" s="54"/>
      <c r="N49" s="54"/>
      <c r="O49" s="33"/>
    </row>
    <row r="50" s="1" customFormat="1" ht="18" customHeight="1" spans="1:15">
      <c r="A50" s="45">
        <v>43361</v>
      </c>
      <c r="B50" s="88">
        <f t="shared" si="4"/>
        <v>431034.48</v>
      </c>
      <c r="C50" s="36"/>
      <c r="D50" s="47" t="s">
        <v>37</v>
      </c>
      <c r="E50" s="48">
        <v>0.16</v>
      </c>
      <c r="F50" s="11">
        <f t="shared" si="3"/>
        <v>68965.52</v>
      </c>
      <c r="G50" s="89">
        <f>71000+105600+110000+105600+107800</f>
        <v>500000</v>
      </c>
      <c r="H50" s="22"/>
      <c r="I50" s="11">
        <v>500000</v>
      </c>
      <c r="J50" s="54"/>
      <c r="K50" s="56" t="s">
        <v>63</v>
      </c>
      <c r="L50" s="57" t="s">
        <v>64</v>
      </c>
      <c r="M50" s="58"/>
      <c r="N50" s="58"/>
      <c r="O50" s="57"/>
    </row>
    <row r="51" s="1" customFormat="1" ht="18" customHeight="1" spans="1:15">
      <c r="A51" s="35"/>
      <c r="B51" s="88">
        <f t="shared" si="4"/>
        <v>0</v>
      </c>
      <c r="C51" s="36"/>
      <c r="D51" s="47"/>
      <c r="E51" s="48"/>
      <c r="F51" s="11">
        <f t="shared" si="3"/>
        <v>0</v>
      </c>
      <c r="G51" s="89"/>
      <c r="H51" s="22">
        <v>43354</v>
      </c>
      <c r="I51" s="93">
        <v>200000</v>
      </c>
      <c r="J51" s="60" t="s">
        <v>21</v>
      </c>
      <c r="K51" s="61" t="s">
        <v>49</v>
      </c>
      <c r="L51" s="57" t="s">
        <v>48</v>
      </c>
      <c r="M51" s="58"/>
      <c r="N51" s="58"/>
      <c r="O51" s="57"/>
    </row>
    <row r="52" s="1" customFormat="1" ht="18" customHeight="1" spans="1:15">
      <c r="A52" s="35"/>
      <c r="B52" s="88">
        <f t="shared" si="4"/>
        <v>0</v>
      </c>
      <c r="C52" s="36"/>
      <c r="D52" s="47"/>
      <c r="E52" s="48"/>
      <c r="F52" s="88">
        <f t="shared" si="3"/>
        <v>0</v>
      </c>
      <c r="G52" s="89"/>
      <c r="H52" s="22">
        <v>43354</v>
      </c>
      <c r="I52" s="93">
        <v>-200000</v>
      </c>
      <c r="J52" s="60" t="s">
        <v>44</v>
      </c>
      <c r="K52" s="61" t="s">
        <v>45</v>
      </c>
      <c r="L52" s="57"/>
      <c r="M52" s="58"/>
      <c r="N52" s="58"/>
      <c r="O52" s="57"/>
    </row>
    <row r="53" s="1" customFormat="1" ht="18" customHeight="1" spans="1:15">
      <c r="A53" s="35"/>
      <c r="B53" s="88">
        <f t="shared" si="4"/>
        <v>0</v>
      </c>
      <c r="C53" s="36"/>
      <c r="D53" s="37"/>
      <c r="E53" s="49"/>
      <c r="F53" s="88">
        <f t="shared" si="3"/>
        <v>0</v>
      </c>
      <c r="G53" s="91"/>
      <c r="H53" s="22">
        <v>43388</v>
      </c>
      <c r="I53" s="11">
        <v>200000</v>
      </c>
      <c r="J53" s="54" t="s">
        <v>21</v>
      </c>
      <c r="K53" s="56" t="s">
        <v>49</v>
      </c>
      <c r="L53" s="57" t="s">
        <v>48</v>
      </c>
      <c r="M53" s="58"/>
      <c r="N53" s="58"/>
      <c r="O53" s="57"/>
    </row>
    <row r="54" s="1" customFormat="1" ht="18" customHeight="1" spans="1:15">
      <c r="A54" s="35"/>
      <c r="B54" s="88">
        <f t="shared" si="4"/>
        <v>0</v>
      </c>
      <c r="C54" s="36"/>
      <c r="D54" s="37"/>
      <c r="E54" s="49"/>
      <c r="F54" s="88">
        <f t="shared" si="3"/>
        <v>0</v>
      </c>
      <c r="G54" s="91"/>
      <c r="H54" s="22">
        <v>43392</v>
      </c>
      <c r="I54" s="11">
        <v>200000</v>
      </c>
      <c r="J54" s="54" t="s">
        <v>21</v>
      </c>
      <c r="K54" s="56" t="s">
        <v>49</v>
      </c>
      <c r="L54" s="57" t="s">
        <v>48</v>
      </c>
      <c r="M54" s="58"/>
      <c r="N54" s="58"/>
      <c r="O54" s="57"/>
    </row>
    <row r="55" s="1" customFormat="1" ht="18" customHeight="1" spans="1:15">
      <c r="A55" s="35">
        <v>43405</v>
      </c>
      <c r="B55" s="88">
        <f t="shared" si="4"/>
        <v>11336.21</v>
      </c>
      <c r="C55" s="36">
        <v>1</v>
      </c>
      <c r="D55" s="37" t="s">
        <v>37</v>
      </c>
      <c r="E55" s="49">
        <v>0.16</v>
      </c>
      <c r="F55" s="88">
        <f t="shared" si="3"/>
        <v>1813.79</v>
      </c>
      <c r="G55" s="91">
        <v>13150</v>
      </c>
      <c r="H55" s="22">
        <v>43395</v>
      </c>
      <c r="I55" s="11">
        <v>13150</v>
      </c>
      <c r="J55" s="54" t="s">
        <v>21</v>
      </c>
      <c r="K55" s="56" t="s">
        <v>54</v>
      </c>
      <c r="L55" s="57" t="s">
        <v>55</v>
      </c>
      <c r="M55" s="58"/>
      <c r="N55" s="58"/>
      <c r="O55" s="57">
        <v>11.1</v>
      </c>
    </row>
    <row r="56" s="1" customFormat="1" ht="18" customHeight="1" spans="1:15">
      <c r="A56" s="35"/>
      <c r="B56" s="88">
        <f t="shared" si="4"/>
        <v>0</v>
      </c>
      <c r="C56" s="36"/>
      <c r="D56" s="37"/>
      <c r="E56" s="49"/>
      <c r="F56" s="88">
        <f t="shared" si="3"/>
        <v>0</v>
      </c>
      <c r="G56" s="91"/>
      <c r="H56" s="22">
        <v>43395</v>
      </c>
      <c r="I56" s="11">
        <v>-13150</v>
      </c>
      <c r="J56" s="54" t="s">
        <v>44</v>
      </c>
      <c r="K56" s="56" t="s">
        <v>45</v>
      </c>
      <c r="L56" s="57"/>
      <c r="M56" s="58"/>
      <c r="N56" s="58"/>
      <c r="O56" s="57"/>
    </row>
    <row r="57" s="1" customFormat="1" ht="18" customHeight="1" spans="1:15">
      <c r="A57" s="35"/>
      <c r="B57" s="88">
        <f t="shared" si="4"/>
        <v>0</v>
      </c>
      <c r="C57" s="36"/>
      <c r="D57" s="37"/>
      <c r="E57" s="49"/>
      <c r="F57" s="88">
        <f t="shared" si="3"/>
        <v>0</v>
      </c>
      <c r="G57" s="91"/>
      <c r="H57" s="22">
        <v>43405</v>
      </c>
      <c r="I57" s="11">
        <v>200000</v>
      </c>
      <c r="J57" s="54" t="s">
        <v>21</v>
      </c>
      <c r="K57" s="56" t="s">
        <v>56</v>
      </c>
      <c r="L57" s="57" t="s">
        <v>65</v>
      </c>
      <c r="M57" s="58"/>
      <c r="N57" s="58"/>
      <c r="O57" s="57"/>
    </row>
    <row r="58" s="1" customFormat="1" ht="18" customHeight="1" spans="1:15">
      <c r="A58" s="35"/>
      <c r="B58" s="88">
        <f t="shared" si="4"/>
        <v>0</v>
      </c>
      <c r="C58" s="36"/>
      <c r="D58" s="37"/>
      <c r="E58" s="49"/>
      <c r="F58" s="88">
        <f t="shared" si="3"/>
        <v>0</v>
      </c>
      <c r="G58" s="91"/>
      <c r="H58" s="22">
        <v>43405</v>
      </c>
      <c r="I58" s="11">
        <v>-200000</v>
      </c>
      <c r="J58" s="54" t="s">
        <v>44</v>
      </c>
      <c r="K58" s="56" t="s">
        <v>45</v>
      </c>
      <c r="L58" s="57"/>
      <c r="M58" s="58"/>
      <c r="N58" s="58"/>
      <c r="O58" s="57"/>
    </row>
    <row r="59" s="1" customFormat="1" ht="18" customHeight="1" spans="1:15">
      <c r="A59" s="35"/>
      <c r="B59" s="88">
        <f t="shared" si="4"/>
        <v>0</v>
      </c>
      <c r="C59" s="36"/>
      <c r="D59" s="37"/>
      <c r="E59" s="49"/>
      <c r="F59" s="88">
        <f t="shared" si="3"/>
        <v>0</v>
      </c>
      <c r="G59" s="91"/>
      <c r="H59" s="22">
        <v>43410</v>
      </c>
      <c r="I59" s="11">
        <v>41508</v>
      </c>
      <c r="J59" s="54" t="s">
        <v>44</v>
      </c>
      <c r="K59" s="56" t="s">
        <v>45</v>
      </c>
      <c r="L59" s="57"/>
      <c r="M59" s="58"/>
      <c r="N59" s="58"/>
      <c r="O59" s="57"/>
    </row>
    <row r="60" s="1" customFormat="1" ht="18" customHeight="1" spans="1:15">
      <c r="A60" s="35">
        <v>43405</v>
      </c>
      <c r="B60" s="88">
        <f t="shared" si="4"/>
        <v>51206.9</v>
      </c>
      <c r="C60" s="36">
        <v>1</v>
      </c>
      <c r="D60" s="37" t="s">
        <v>37</v>
      </c>
      <c r="E60" s="49">
        <v>0.16</v>
      </c>
      <c r="F60" s="88">
        <f t="shared" si="3"/>
        <v>8193.1</v>
      </c>
      <c r="G60" s="91">
        <v>59400</v>
      </c>
      <c r="H60" s="22">
        <v>43410</v>
      </c>
      <c r="I60" s="11">
        <v>59400</v>
      </c>
      <c r="J60" s="54" t="s">
        <v>21</v>
      </c>
      <c r="K60" s="56" t="s">
        <v>66</v>
      </c>
      <c r="L60" s="57" t="s">
        <v>67</v>
      </c>
      <c r="M60" s="58"/>
      <c r="N60" s="58"/>
      <c r="O60" s="57"/>
    </row>
    <row r="61" s="1" customFormat="1" ht="18" customHeight="1" spans="1:15">
      <c r="A61" s="35"/>
      <c r="B61" s="88">
        <f t="shared" si="4"/>
        <v>0</v>
      </c>
      <c r="C61" s="36"/>
      <c r="D61" s="37"/>
      <c r="E61" s="49"/>
      <c r="F61" s="88">
        <f t="shared" si="3"/>
        <v>0</v>
      </c>
      <c r="G61" s="91"/>
      <c r="H61" s="22">
        <v>43410</v>
      </c>
      <c r="I61" s="11">
        <v>-59400</v>
      </c>
      <c r="J61" s="54" t="s">
        <v>44</v>
      </c>
      <c r="K61" s="56" t="s">
        <v>45</v>
      </c>
      <c r="L61" s="57"/>
      <c r="M61" s="58"/>
      <c r="N61" s="58"/>
      <c r="O61" s="57"/>
    </row>
    <row r="62" s="1" customFormat="1" ht="18" customHeight="1" spans="1:15">
      <c r="A62" s="35">
        <v>43435</v>
      </c>
      <c r="B62" s="88">
        <f t="shared" si="4"/>
        <v>454521.82</v>
      </c>
      <c r="C62" s="36"/>
      <c r="D62" s="37" t="s">
        <v>61</v>
      </c>
      <c r="E62" s="49">
        <v>0.1</v>
      </c>
      <c r="F62" s="88">
        <f t="shared" si="3"/>
        <v>45452.18</v>
      </c>
      <c r="G62" s="91">
        <v>499974</v>
      </c>
      <c r="H62" s="22">
        <v>43498</v>
      </c>
      <c r="I62" s="11">
        <v>499974</v>
      </c>
      <c r="J62" s="54" t="s">
        <v>21</v>
      </c>
      <c r="K62" s="62" t="s">
        <v>68</v>
      </c>
      <c r="L62" s="33" t="s">
        <v>48</v>
      </c>
      <c r="M62" s="58"/>
      <c r="N62" s="58"/>
      <c r="O62" s="57"/>
    </row>
    <row r="63" s="1" customFormat="1" ht="18" customHeight="1" spans="1:15">
      <c r="A63" s="35">
        <v>43435</v>
      </c>
      <c r="B63" s="88">
        <f t="shared" si="4"/>
        <v>272706.36</v>
      </c>
      <c r="C63" s="36"/>
      <c r="D63" s="37" t="s">
        <v>61</v>
      </c>
      <c r="E63" s="49">
        <v>0.1</v>
      </c>
      <c r="F63" s="88">
        <f t="shared" si="3"/>
        <v>27270.64</v>
      </c>
      <c r="G63" s="91">
        <v>299977</v>
      </c>
      <c r="H63" s="22">
        <v>43498</v>
      </c>
      <c r="I63" s="11">
        <v>299977</v>
      </c>
      <c r="J63" s="54" t="s">
        <v>21</v>
      </c>
      <c r="K63" s="62" t="s">
        <v>69</v>
      </c>
      <c r="L63" s="33" t="s">
        <v>48</v>
      </c>
      <c r="M63" s="58"/>
      <c r="N63" s="58"/>
      <c r="O63" s="57"/>
    </row>
    <row r="64" s="1" customFormat="1" ht="18" customHeight="1" spans="1:15">
      <c r="A64" s="35">
        <v>43435</v>
      </c>
      <c r="B64" s="88">
        <f t="shared" si="4"/>
        <v>363621.82</v>
      </c>
      <c r="C64" s="36"/>
      <c r="D64" s="37" t="s">
        <v>61</v>
      </c>
      <c r="E64" s="49">
        <v>0.1</v>
      </c>
      <c r="F64" s="88">
        <f t="shared" si="3"/>
        <v>36362.18</v>
      </c>
      <c r="G64" s="91">
        <v>399984</v>
      </c>
      <c r="H64" s="22">
        <v>43498</v>
      </c>
      <c r="I64" s="11">
        <v>399984</v>
      </c>
      <c r="J64" s="54" t="s">
        <v>21</v>
      </c>
      <c r="K64" s="63" t="s">
        <v>70</v>
      </c>
      <c r="L64" s="33" t="s">
        <v>48</v>
      </c>
      <c r="M64" s="58"/>
      <c r="N64" s="58"/>
      <c r="O64" s="57"/>
    </row>
    <row r="65" s="1" customFormat="1" ht="18" customHeight="1" spans="1:15">
      <c r="A65" s="35">
        <v>43435</v>
      </c>
      <c r="B65" s="88">
        <f t="shared" si="4"/>
        <v>363017.24</v>
      </c>
      <c r="C65" s="36"/>
      <c r="D65" s="37" t="s">
        <v>37</v>
      </c>
      <c r="E65" s="49">
        <v>0.16</v>
      </c>
      <c r="F65" s="88">
        <f t="shared" si="3"/>
        <v>58082.76</v>
      </c>
      <c r="G65" s="91">
        <f>112100+103000+103000+103000</f>
        <v>421100</v>
      </c>
      <c r="H65" s="22">
        <v>43469</v>
      </c>
      <c r="I65" s="11">
        <v>150000</v>
      </c>
      <c r="J65" s="54" t="s">
        <v>21</v>
      </c>
      <c r="K65" s="56" t="s">
        <v>56</v>
      </c>
      <c r="L65" s="57" t="s">
        <v>71</v>
      </c>
      <c r="M65" s="58"/>
      <c r="N65" s="58"/>
      <c r="O65" s="57"/>
    </row>
    <row r="66" s="1" customFormat="1" ht="18" customHeight="1" spans="1:15">
      <c r="A66" s="35"/>
      <c r="B66" s="88">
        <f t="shared" si="4"/>
        <v>0</v>
      </c>
      <c r="C66" s="36"/>
      <c r="D66" s="37"/>
      <c r="E66" s="49"/>
      <c r="F66" s="88">
        <f t="shared" si="3"/>
        <v>0</v>
      </c>
      <c r="G66" s="91"/>
      <c r="H66" s="22">
        <v>43469</v>
      </c>
      <c r="I66" s="11">
        <v>-150000</v>
      </c>
      <c r="J66" s="54" t="s">
        <v>44</v>
      </c>
      <c r="K66" s="56" t="s">
        <v>45</v>
      </c>
      <c r="L66" s="57"/>
      <c r="M66" s="58"/>
      <c r="N66" s="58"/>
      <c r="O66" s="57"/>
    </row>
    <row r="67" s="1" customFormat="1" ht="18" customHeight="1" spans="1:15">
      <c r="A67" s="35"/>
      <c r="B67" s="88">
        <f t="shared" si="4"/>
        <v>0</v>
      </c>
      <c r="C67" s="36"/>
      <c r="D67" s="37"/>
      <c r="E67" s="49"/>
      <c r="F67" s="88">
        <f t="shared" si="3"/>
        <v>0</v>
      </c>
      <c r="G67" s="91"/>
      <c r="H67" s="22">
        <v>43820</v>
      </c>
      <c r="I67" s="11">
        <v>39650</v>
      </c>
      <c r="J67" s="54" t="s">
        <v>21</v>
      </c>
      <c r="K67" s="63" t="s">
        <v>72</v>
      </c>
      <c r="L67" s="63" t="s">
        <v>73</v>
      </c>
      <c r="M67" s="58"/>
      <c r="N67" s="58"/>
      <c r="O67" s="57"/>
    </row>
    <row r="68" s="1" customFormat="1" ht="18" customHeight="1" spans="1:15">
      <c r="A68" s="35"/>
      <c r="B68" s="88">
        <f t="shared" si="4"/>
        <v>0</v>
      </c>
      <c r="C68" s="36"/>
      <c r="D68" s="37"/>
      <c r="E68" s="49"/>
      <c r="F68" s="88">
        <f t="shared" si="3"/>
        <v>0</v>
      </c>
      <c r="G68" s="91"/>
      <c r="H68" s="22">
        <v>43820</v>
      </c>
      <c r="I68" s="11">
        <v>-39650</v>
      </c>
      <c r="J68" s="54" t="s">
        <v>44</v>
      </c>
      <c r="K68" s="56" t="s">
        <v>45</v>
      </c>
      <c r="L68" s="57"/>
      <c r="M68" s="58"/>
      <c r="N68" s="58"/>
      <c r="O68" s="57"/>
    </row>
    <row r="69" s="1" customFormat="1" ht="18" customHeight="1" spans="1:15">
      <c r="A69" s="35">
        <v>43466</v>
      </c>
      <c r="B69" s="88">
        <f t="shared" si="4"/>
        <v>274757.28</v>
      </c>
      <c r="C69" s="36"/>
      <c r="D69" s="37"/>
      <c r="E69" s="49">
        <v>0.03</v>
      </c>
      <c r="F69" s="88">
        <f t="shared" si="3"/>
        <v>8242.72</v>
      </c>
      <c r="G69" s="91">
        <v>283000</v>
      </c>
      <c r="H69" s="22">
        <v>43462</v>
      </c>
      <c r="I69" s="11">
        <v>243000</v>
      </c>
      <c r="J69" s="54" t="s">
        <v>21</v>
      </c>
      <c r="K69" s="63" t="s">
        <v>74</v>
      </c>
      <c r="L69" s="63" t="s">
        <v>75</v>
      </c>
      <c r="M69" s="58"/>
      <c r="N69" s="58"/>
      <c r="O69" s="57"/>
    </row>
    <row r="70" s="1" customFormat="1" ht="18" customHeight="1" spans="1:15">
      <c r="A70" s="35"/>
      <c r="B70" s="88">
        <f t="shared" si="4"/>
        <v>0</v>
      </c>
      <c r="C70" s="36"/>
      <c r="D70" s="37"/>
      <c r="E70" s="49"/>
      <c r="F70" s="88">
        <f t="shared" si="3"/>
        <v>0</v>
      </c>
      <c r="G70" s="91"/>
      <c r="H70" s="22">
        <v>43462</v>
      </c>
      <c r="I70" s="11">
        <v>-243000</v>
      </c>
      <c r="J70" s="54" t="s">
        <v>44</v>
      </c>
      <c r="K70" s="56" t="s">
        <v>45</v>
      </c>
      <c r="L70" s="57"/>
      <c r="M70" s="58"/>
      <c r="N70" s="58"/>
      <c r="O70" s="57"/>
    </row>
    <row r="71" s="1" customFormat="1" ht="18" customHeight="1" spans="1:15">
      <c r="A71" s="35">
        <v>43466</v>
      </c>
      <c r="B71" s="88">
        <f t="shared" si="4"/>
        <v>70000</v>
      </c>
      <c r="C71" s="36"/>
      <c r="D71" s="37" t="s">
        <v>76</v>
      </c>
      <c r="E71" s="49"/>
      <c r="F71" s="88">
        <f t="shared" si="3"/>
        <v>0</v>
      </c>
      <c r="G71" s="91">
        <v>70000</v>
      </c>
      <c r="H71" s="22"/>
      <c r="I71" s="11"/>
      <c r="J71" s="54"/>
      <c r="K71" s="56" t="s">
        <v>77</v>
      </c>
      <c r="L71" s="57" t="s">
        <v>78</v>
      </c>
      <c r="M71" s="58"/>
      <c r="N71" s="58"/>
      <c r="O71" s="57"/>
    </row>
    <row r="72" s="1" customFormat="1" ht="18" customHeight="1" spans="1:15">
      <c r="A72" s="35">
        <v>43466</v>
      </c>
      <c r="B72" s="88">
        <f t="shared" si="4"/>
        <v>2077669.9</v>
      </c>
      <c r="C72" s="36"/>
      <c r="D72" s="37" t="s">
        <v>37</v>
      </c>
      <c r="E72" s="49">
        <v>0.03</v>
      </c>
      <c r="F72" s="88">
        <f t="shared" si="3"/>
        <v>62330.1</v>
      </c>
      <c r="G72" s="91">
        <f>600000+1000000+540000</f>
        <v>2140000</v>
      </c>
      <c r="H72" s="22">
        <v>43498</v>
      </c>
      <c r="I72" s="11">
        <v>2140000</v>
      </c>
      <c r="J72" s="54" t="s">
        <v>21</v>
      </c>
      <c r="K72" s="56" t="s">
        <v>79</v>
      </c>
      <c r="L72" s="57" t="s">
        <v>80</v>
      </c>
      <c r="M72" s="58"/>
      <c r="N72" s="58"/>
      <c r="O72" s="57" t="s">
        <v>81</v>
      </c>
    </row>
    <row r="73" s="1" customFormat="1" ht="18" customHeight="1" spans="1:15">
      <c r="A73" s="35"/>
      <c r="B73" s="88">
        <f t="shared" si="4"/>
        <v>0</v>
      </c>
      <c r="C73" s="36"/>
      <c r="D73" s="37"/>
      <c r="E73" s="49"/>
      <c r="F73" s="88">
        <f t="shared" si="3"/>
        <v>0</v>
      </c>
      <c r="G73" s="91"/>
      <c r="H73" s="22">
        <v>43469</v>
      </c>
      <c r="I73" s="11">
        <v>40000</v>
      </c>
      <c r="J73" s="54" t="s">
        <v>21</v>
      </c>
      <c r="K73" s="63" t="s">
        <v>74</v>
      </c>
      <c r="L73" s="63" t="s">
        <v>75</v>
      </c>
      <c r="M73" s="58"/>
      <c r="N73" s="58"/>
      <c r="O73" s="57"/>
    </row>
    <row r="74" s="1" customFormat="1" ht="18" customHeight="1" spans="1:15">
      <c r="A74" s="35"/>
      <c r="B74" s="88">
        <f t="shared" si="4"/>
        <v>0</v>
      </c>
      <c r="C74" s="36"/>
      <c r="D74" s="37"/>
      <c r="E74" s="49"/>
      <c r="F74" s="88">
        <f t="shared" si="3"/>
        <v>0</v>
      </c>
      <c r="G74" s="91"/>
      <c r="H74" s="22">
        <v>43469</v>
      </c>
      <c r="I74" s="11">
        <v>-40000</v>
      </c>
      <c r="J74" s="54" t="s">
        <v>44</v>
      </c>
      <c r="K74" s="56" t="s">
        <v>45</v>
      </c>
      <c r="L74" s="57"/>
      <c r="M74" s="58"/>
      <c r="N74" s="58"/>
      <c r="O74" s="57"/>
    </row>
    <row r="75" s="1" customFormat="1" ht="18" customHeight="1" spans="1:15">
      <c r="A75" s="35"/>
      <c r="B75" s="88">
        <f t="shared" si="4"/>
        <v>0</v>
      </c>
      <c r="C75" s="36"/>
      <c r="D75" s="37"/>
      <c r="E75" s="49"/>
      <c r="F75" s="88">
        <f t="shared" si="3"/>
        <v>0</v>
      </c>
      <c r="G75" s="91"/>
      <c r="H75" s="22">
        <v>43498</v>
      </c>
      <c r="I75" s="11">
        <v>100000</v>
      </c>
      <c r="J75" s="54" t="s">
        <v>21</v>
      </c>
      <c r="K75" s="56" t="s">
        <v>56</v>
      </c>
      <c r="L75" s="57" t="s">
        <v>71</v>
      </c>
      <c r="M75" s="58"/>
      <c r="N75" s="58"/>
      <c r="O75" s="57"/>
    </row>
    <row r="76" s="1" customFormat="1" ht="18" customHeight="1" spans="1:15">
      <c r="A76" s="35"/>
      <c r="B76" s="88">
        <f t="shared" si="4"/>
        <v>0</v>
      </c>
      <c r="C76" s="36"/>
      <c r="D76" s="37"/>
      <c r="E76" s="49"/>
      <c r="F76" s="88">
        <f t="shared" si="3"/>
        <v>0</v>
      </c>
      <c r="G76" s="91"/>
      <c r="H76" s="22">
        <v>43499</v>
      </c>
      <c r="I76" s="77">
        <v>1513987.22</v>
      </c>
      <c r="J76" s="54" t="s">
        <v>44</v>
      </c>
      <c r="K76" s="56" t="s">
        <v>45</v>
      </c>
      <c r="L76" s="57" t="s">
        <v>82</v>
      </c>
      <c r="M76" s="58"/>
      <c r="N76" s="58"/>
      <c r="O76" s="57"/>
    </row>
    <row r="77" s="1" customFormat="1" ht="18" customHeight="1" spans="1:15">
      <c r="A77" s="35"/>
      <c r="B77" s="88">
        <f t="shared" si="4"/>
        <v>0</v>
      </c>
      <c r="C77" s="36"/>
      <c r="D77" s="37"/>
      <c r="E77" s="49"/>
      <c r="F77" s="88">
        <f t="shared" si="3"/>
        <v>0</v>
      </c>
      <c r="G77" s="91"/>
      <c r="H77" s="22">
        <v>43389</v>
      </c>
      <c r="I77" s="11">
        <v>113898</v>
      </c>
      <c r="J77" s="54" t="s">
        <v>44</v>
      </c>
      <c r="K77" s="56" t="s">
        <v>45</v>
      </c>
      <c r="L77" s="57"/>
      <c r="M77" s="58"/>
      <c r="N77" s="58"/>
      <c r="O77" s="57"/>
    </row>
    <row r="78" s="1" customFormat="1" ht="18" customHeight="1" spans="1:15">
      <c r="A78" s="35"/>
      <c r="B78" s="88">
        <f t="shared" si="4"/>
        <v>0</v>
      </c>
      <c r="C78" s="36"/>
      <c r="D78" s="37"/>
      <c r="E78" s="49"/>
      <c r="F78" s="88">
        <f t="shared" si="3"/>
        <v>0</v>
      </c>
      <c r="G78" s="91"/>
      <c r="H78" s="22">
        <v>43237</v>
      </c>
      <c r="I78" s="11">
        <v>300000</v>
      </c>
      <c r="J78" s="54" t="s">
        <v>44</v>
      </c>
      <c r="K78" s="56" t="s">
        <v>45</v>
      </c>
      <c r="L78" s="57"/>
      <c r="M78" s="58"/>
      <c r="N78" s="58"/>
      <c r="O78" s="57"/>
    </row>
    <row r="79" s="1" customFormat="1" ht="18" customHeight="1" spans="1:15">
      <c r="A79" s="35"/>
      <c r="B79" s="88">
        <f t="shared" si="4"/>
        <v>0</v>
      </c>
      <c r="C79" s="36"/>
      <c r="D79" s="37"/>
      <c r="E79" s="49"/>
      <c r="F79" s="88">
        <f t="shared" si="3"/>
        <v>0</v>
      </c>
      <c r="G79" s="91"/>
      <c r="H79" s="22">
        <v>43293</v>
      </c>
      <c r="I79" s="11">
        <v>1284246</v>
      </c>
      <c r="J79" s="54" t="s">
        <v>44</v>
      </c>
      <c r="K79" s="56" t="s">
        <v>45</v>
      </c>
      <c r="L79" s="57"/>
      <c r="M79" s="58"/>
      <c r="N79" s="58"/>
      <c r="O79" s="57"/>
    </row>
    <row r="80" s="1" customFormat="1" ht="18" customHeight="1" spans="1:15">
      <c r="A80" s="35"/>
      <c r="B80" s="88">
        <f t="shared" si="4"/>
        <v>0</v>
      </c>
      <c r="C80" s="36"/>
      <c r="D80" s="37"/>
      <c r="E80" s="49"/>
      <c r="F80" s="88">
        <f>ROUND(G80/(1+E80)*E80,2)</f>
        <v>0</v>
      </c>
      <c r="G80" s="91"/>
      <c r="H80" s="22">
        <v>43518</v>
      </c>
      <c r="I80" s="77">
        <v>148277.78</v>
      </c>
      <c r="J80" s="54" t="s">
        <v>44</v>
      </c>
      <c r="K80" s="56" t="s">
        <v>45</v>
      </c>
      <c r="L80" s="57"/>
      <c r="M80" s="58"/>
      <c r="N80" s="58"/>
      <c r="O80" s="57"/>
    </row>
    <row r="81" s="1" customFormat="1" ht="18" customHeight="1" spans="1:15">
      <c r="A81" s="35">
        <v>44013</v>
      </c>
      <c r="B81" s="88">
        <f>ROUND(G81/(1+E81),2)</f>
        <v>265486.73</v>
      </c>
      <c r="C81" s="36"/>
      <c r="D81" s="37" t="s">
        <v>37</v>
      </c>
      <c r="E81" s="94">
        <v>0.13</v>
      </c>
      <c r="F81" s="88">
        <f>ROUND(G81/(1+E81)*E81,2)</f>
        <v>34513.27</v>
      </c>
      <c r="G81" s="91">
        <v>300000</v>
      </c>
      <c r="H81" s="22"/>
      <c r="I81" s="77"/>
      <c r="J81" s="54"/>
      <c r="K81" s="56" t="s">
        <v>83</v>
      </c>
      <c r="L81" s="57" t="s">
        <v>84</v>
      </c>
      <c r="M81" s="58" t="s">
        <v>85</v>
      </c>
      <c r="N81" s="58" t="s">
        <v>85</v>
      </c>
      <c r="O81" s="57"/>
    </row>
    <row r="82" s="1" customFormat="1" ht="18" customHeight="1" spans="1:15">
      <c r="A82" s="35">
        <v>44013</v>
      </c>
      <c r="B82" s="88">
        <f>ROUND(G82/(1+E82),2)</f>
        <v>1417475.73</v>
      </c>
      <c r="C82" s="36" t="s">
        <v>86</v>
      </c>
      <c r="D82" s="37" t="s">
        <v>37</v>
      </c>
      <c r="E82" s="94">
        <v>0.03</v>
      </c>
      <c r="F82" s="88">
        <f>ROUND(G82/(1+E82)*E82,2)</f>
        <v>42524.27</v>
      </c>
      <c r="G82" s="91">
        <v>1460000</v>
      </c>
      <c r="H82" s="22"/>
      <c r="I82" s="77"/>
      <c r="J82" s="54"/>
      <c r="K82" s="56" t="s">
        <v>87</v>
      </c>
      <c r="L82" s="57" t="s">
        <v>88</v>
      </c>
      <c r="M82" s="58" t="s">
        <v>85</v>
      </c>
      <c r="N82" s="58"/>
      <c r="O82" s="57" t="s">
        <v>89</v>
      </c>
    </row>
    <row r="83" s="1" customFormat="1" ht="18" customHeight="1" spans="1:15">
      <c r="A83" s="35">
        <v>44013</v>
      </c>
      <c r="B83" s="88">
        <f>ROUND(G83/(1+E83),2)</f>
        <v>260176.99</v>
      </c>
      <c r="C83" s="36" t="s">
        <v>90</v>
      </c>
      <c r="D83" s="37" t="s">
        <v>37</v>
      </c>
      <c r="E83" s="94">
        <v>0.13</v>
      </c>
      <c r="F83" s="88">
        <f>ROUND(G83/(1+E83)*E83,2)</f>
        <v>33823.01</v>
      </c>
      <c r="G83" s="91">
        <v>294000</v>
      </c>
      <c r="H83" s="22"/>
      <c r="I83" s="96"/>
      <c r="J83" s="97"/>
      <c r="K83" s="56" t="s">
        <v>91</v>
      </c>
      <c r="L83" s="57" t="s">
        <v>92</v>
      </c>
      <c r="M83" s="58" t="s">
        <v>85</v>
      </c>
      <c r="N83" s="58"/>
      <c r="O83" s="57" t="s">
        <v>93</v>
      </c>
    </row>
    <row r="84" s="1" customFormat="1" ht="18" customHeight="1" spans="1:15">
      <c r="A84" s="35"/>
      <c r="B84" s="88"/>
      <c r="C84" s="36"/>
      <c r="D84" s="37"/>
      <c r="E84" s="94"/>
      <c r="F84" s="88"/>
      <c r="G84" s="91"/>
      <c r="H84" s="22">
        <v>44222</v>
      </c>
      <c r="I84" s="11">
        <v>294000</v>
      </c>
      <c r="J84" s="54" t="s">
        <v>21</v>
      </c>
      <c r="K84" s="62" t="s">
        <v>91</v>
      </c>
      <c r="L84" s="33" t="s">
        <v>94</v>
      </c>
      <c r="M84" s="58"/>
      <c r="N84" s="58"/>
      <c r="O84" s="57"/>
    </row>
    <row r="85" s="1" customFormat="1" ht="18" customHeight="1" spans="1:15">
      <c r="A85" s="35"/>
      <c r="B85" s="88"/>
      <c r="C85" s="36"/>
      <c r="D85" s="37"/>
      <c r="E85" s="94"/>
      <c r="F85" s="88"/>
      <c r="G85" s="91"/>
      <c r="H85" s="22">
        <v>44222</v>
      </c>
      <c r="I85" s="11">
        <v>300000</v>
      </c>
      <c r="J85" s="54" t="s">
        <v>21</v>
      </c>
      <c r="K85" s="56" t="s">
        <v>83</v>
      </c>
      <c r="L85" s="33" t="s">
        <v>95</v>
      </c>
      <c r="M85" s="58"/>
      <c r="N85" s="58"/>
      <c r="O85" s="57"/>
    </row>
    <row r="86" s="1" customFormat="1" ht="18" customHeight="1" spans="1:15">
      <c r="A86" s="35"/>
      <c r="B86" s="88"/>
      <c r="C86" s="36"/>
      <c r="D86" s="37"/>
      <c r="E86" s="94"/>
      <c r="F86" s="88"/>
      <c r="G86" s="91"/>
      <c r="H86" s="22">
        <v>44222</v>
      </c>
      <c r="I86" s="11">
        <v>1460000</v>
      </c>
      <c r="J86" s="54" t="s">
        <v>21</v>
      </c>
      <c r="K86" s="62" t="s">
        <v>87</v>
      </c>
      <c r="L86" s="33" t="s">
        <v>88</v>
      </c>
      <c r="M86" s="58"/>
      <c r="N86" s="58"/>
      <c r="O86" s="57"/>
    </row>
    <row r="87" s="1" customFormat="1" ht="18" customHeight="1" spans="1:15">
      <c r="A87" s="35"/>
      <c r="B87" s="88"/>
      <c r="C87" s="36"/>
      <c r="D87" s="37"/>
      <c r="E87" s="94"/>
      <c r="F87" s="88"/>
      <c r="G87" s="91"/>
      <c r="H87" s="22">
        <v>44222</v>
      </c>
      <c r="I87" s="11">
        <v>220876.95</v>
      </c>
      <c r="J87" s="54" t="s">
        <v>44</v>
      </c>
      <c r="K87" s="62" t="s">
        <v>45</v>
      </c>
      <c r="L87" s="33" t="s">
        <v>96</v>
      </c>
      <c r="M87" s="58"/>
      <c r="N87" s="58"/>
      <c r="O87" s="57"/>
    </row>
    <row r="88" s="1" customFormat="1" ht="18" customHeight="1" spans="1:15">
      <c r="A88" s="35"/>
      <c r="B88" s="88">
        <f>ROUND(G88/(1+E88),2)</f>
        <v>0</v>
      </c>
      <c r="C88" s="36"/>
      <c r="D88" s="37"/>
      <c r="E88" s="49"/>
      <c r="F88" s="88">
        <f>ROUND(G88/(1+E88)*E88,2)</f>
        <v>0</v>
      </c>
      <c r="G88" s="91"/>
      <c r="H88" s="22"/>
      <c r="I88" s="11"/>
      <c r="J88" s="54"/>
      <c r="K88" s="56"/>
      <c r="L88" s="57"/>
      <c r="M88" s="58"/>
      <c r="N88" s="58"/>
      <c r="O88" s="57"/>
    </row>
    <row r="89" s="1" customFormat="1" ht="18" customHeight="1" spans="1:15">
      <c r="A89" s="35"/>
      <c r="B89" s="88">
        <f>ROUND(G89/(1+E89),2)</f>
        <v>0</v>
      </c>
      <c r="C89" s="36"/>
      <c r="D89" s="37"/>
      <c r="E89" s="49"/>
      <c r="F89" s="88">
        <f>ROUND(G89/(1+E89)*E89,2)</f>
        <v>0</v>
      </c>
      <c r="G89" s="91"/>
      <c r="H89" s="22"/>
      <c r="I89" s="11"/>
      <c r="J89" s="54"/>
      <c r="K89" s="56"/>
      <c r="L89" s="57"/>
      <c r="M89" s="58"/>
      <c r="N89" s="58"/>
      <c r="O89" s="57"/>
    </row>
    <row r="90" s="1" customFormat="1" ht="18" customHeight="1" spans="1:15">
      <c r="A90" s="35"/>
      <c r="B90" s="88">
        <f t="shared" ref="B90:B96" si="5">ROUND(G90/(1+E90),2)</f>
        <v>0</v>
      </c>
      <c r="C90" s="36"/>
      <c r="D90" s="37"/>
      <c r="E90" s="49"/>
      <c r="F90" s="88">
        <f t="shared" ref="F90:F96" si="6">ROUND(G90/(1+E90)*E90,2)</f>
        <v>0</v>
      </c>
      <c r="G90" s="91"/>
      <c r="H90" s="22"/>
      <c r="I90" s="11"/>
      <c r="J90" s="54"/>
      <c r="K90" s="56"/>
      <c r="L90" s="57"/>
      <c r="M90" s="58"/>
      <c r="N90" s="58"/>
      <c r="O90" s="57"/>
    </row>
    <row r="91" s="1" customFormat="1" ht="18" customHeight="1" spans="1:15">
      <c r="A91" s="35"/>
      <c r="B91" s="88">
        <f t="shared" si="5"/>
        <v>0</v>
      </c>
      <c r="C91" s="36"/>
      <c r="D91" s="37"/>
      <c r="E91" s="49"/>
      <c r="F91" s="88">
        <f t="shared" si="6"/>
        <v>0</v>
      </c>
      <c r="G91" s="91"/>
      <c r="H91" s="22" t="s">
        <v>97</v>
      </c>
      <c r="I91" s="11">
        <v>500</v>
      </c>
      <c r="J91" s="54" t="s">
        <v>98</v>
      </c>
      <c r="K91" s="56" t="s">
        <v>99</v>
      </c>
      <c r="L91" s="57"/>
      <c r="M91" s="58"/>
      <c r="N91" s="58"/>
      <c r="O91" s="57"/>
    </row>
    <row r="92" s="1" customFormat="1" ht="18" customHeight="1" spans="1:15">
      <c r="A92" s="35"/>
      <c r="B92" s="88">
        <f t="shared" si="5"/>
        <v>0</v>
      </c>
      <c r="C92" s="36"/>
      <c r="D92" s="37"/>
      <c r="E92" s="49"/>
      <c r="F92" s="88">
        <f t="shared" si="6"/>
        <v>0</v>
      </c>
      <c r="G92" s="91"/>
      <c r="H92" s="22" t="s">
        <v>97</v>
      </c>
      <c r="I92" s="11">
        <v>-92800</v>
      </c>
      <c r="J92" s="54" t="s">
        <v>100</v>
      </c>
      <c r="K92" s="56" t="s">
        <v>101</v>
      </c>
      <c r="L92" s="57"/>
      <c r="M92" s="58"/>
      <c r="N92" s="58"/>
      <c r="O92" s="57"/>
    </row>
    <row r="93" s="1" customFormat="1" ht="18" customHeight="1" spans="1:15">
      <c r="A93" s="35"/>
      <c r="B93" s="88">
        <f t="shared" si="5"/>
        <v>0</v>
      </c>
      <c r="C93" s="36"/>
      <c r="D93" s="37"/>
      <c r="E93" s="49"/>
      <c r="F93" s="88">
        <f t="shared" si="6"/>
        <v>0</v>
      </c>
      <c r="G93" s="91"/>
      <c r="H93" s="22" t="s">
        <v>97</v>
      </c>
      <c r="I93" s="11">
        <v>500</v>
      </c>
      <c r="J93" s="54" t="s">
        <v>98</v>
      </c>
      <c r="K93" s="56" t="s">
        <v>102</v>
      </c>
      <c r="L93" s="57"/>
      <c r="M93" s="58"/>
      <c r="N93" s="58"/>
      <c r="O93" s="57"/>
    </row>
    <row r="94" s="1" customFormat="1" ht="18" customHeight="1" spans="1:15">
      <c r="A94" s="35"/>
      <c r="B94" s="88">
        <f t="shared" si="5"/>
        <v>54290.05</v>
      </c>
      <c r="C94" s="36"/>
      <c r="D94" s="37"/>
      <c r="E94" s="49"/>
      <c r="F94" s="88">
        <f t="shared" si="6"/>
        <v>0</v>
      </c>
      <c r="G94" s="91">
        <v>54290.05</v>
      </c>
      <c r="H94" s="22" t="s">
        <v>97</v>
      </c>
      <c r="I94" s="11">
        <v>54290.05</v>
      </c>
      <c r="J94" s="54" t="s">
        <v>98</v>
      </c>
      <c r="K94" s="56" t="s">
        <v>103</v>
      </c>
      <c r="L94" s="57"/>
      <c r="M94" s="58"/>
      <c r="N94" s="58"/>
      <c r="O94" s="57"/>
    </row>
    <row r="95" s="1" customFormat="1" ht="18" customHeight="1" spans="1:15">
      <c r="A95" s="35"/>
      <c r="B95" s="88">
        <f t="shared" si="5"/>
        <v>0</v>
      </c>
      <c r="C95" s="36"/>
      <c r="D95" s="37"/>
      <c r="E95" s="38"/>
      <c r="F95" s="88">
        <f t="shared" si="6"/>
        <v>0</v>
      </c>
      <c r="G95" s="91"/>
      <c r="H95" s="22"/>
      <c r="I95" s="88">
        <v>-148277.78</v>
      </c>
      <c r="J95" s="54" t="s">
        <v>100</v>
      </c>
      <c r="K95" s="56" t="s">
        <v>104</v>
      </c>
      <c r="L95" s="57"/>
      <c r="M95" s="58"/>
      <c r="N95" s="58"/>
      <c r="O95" s="57"/>
    </row>
    <row r="96" s="1" customFormat="1" ht="18" customHeight="1" spans="1:15">
      <c r="A96" s="35"/>
      <c r="B96" s="88">
        <f t="shared" si="5"/>
        <v>0</v>
      </c>
      <c r="C96" s="36"/>
      <c r="D96" s="37"/>
      <c r="E96" s="38"/>
      <c r="F96" s="88">
        <f t="shared" si="6"/>
        <v>0</v>
      </c>
      <c r="G96" s="91"/>
      <c r="H96" s="22"/>
      <c r="I96" s="11">
        <v>52600</v>
      </c>
      <c r="J96" s="54" t="s">
        <v>105</v>
      </c>
      <c r="K96" s="56" t="s">
        <v>101</v>
      </c>
      <c r="L96" s="57"/>
      <c r="M96" s="58"/>
      <c r="N96" s="58"/>
      <c r="O96" s="57"/>
    </row>
    <row r="97" s="1" customFormat="1" ht="18" customHeight="1" spans="1:15">
      <c r="A97" s="35"/>
      <c r="B97" s="88">
        <f t="shared" ref="B94:B103" si="7">ROUND(G97/(1+E97),2)</f>
        <v>0</v>
      </c>
      <c r="C97" s="36"/>
      <c r="D97" s="37"/>
      <c r="E97" s="38"/>
      <c r="F97" s="88">
        <f t="shared" ref="F94:F103" si="8">ROUND(G97/(1+E97)*E97,2)</f>
        <v>0</v>
      </c>
      <c r="G97" s="91"/>
      <c r="H97" s="22"/>
      <c r="I97" s="11">
        <f>[1]Sheet1!H103</f>
        <v>148277.783</v>
      </c>
      <c r="J97" s="54" t="s">
        <v>98</v>
      </c>
      <c r="K97" s="56" t="s">
        <v>106</v>
      </c>
      <c r="L97" s="57"/>
      <c r="M97" s="58"/>
      <c r="N97" s="58"/>
      <c r="O97" s="57"/>
    </row>
    <row r="98" s="1" customFormat="1" ht="18" customHeight="1" spans="1:15">
      <c r="A98" s="35"/>
      <c r="B98" s="88">
        <f t="shared" si="7"/>
        <v>0</v>
      </c>
      <c r="C98" s="36"/>
      <c r="D98" s="37"/>
      <c r="E98" s="38"/>
      <c r="F98" s="88">
        <f t="shared" si="8"/>
        <v>0</v>
      </c>
      <c r="G98" s="91"/>
      <c r="H98" s="22"/>
      <c r="I98" s="30">
        <v>-41508</v>
      </c>
      <c r="J98" s="54" t="s">
        <v>100</v>
      </c>
      <c r="K98" s="56" t="s">
        <v>107</v>
      </c>
      <c r="L98" s="57"/>
      <c r="M98" s="58"/>
      <c r="N98" s="58"/>
      <c r="O98" s="57"/>
    </row>
    <row r="99" s="1" customFormat="1" ht="18" customHeight="1" spans="1:15">
      <c r="A99" s="35"/>
      <c r="B99" s="88">
        <f t="shared" si="7"/>
        <v>0</v>
      </c>
      <c r="C99" s="36"/>
      <c r="D99" s="37"/>
      <c r="E99" s="38"/>
      <c r="F99" s="88">
        <f t="shared" si="8"/>
        <v>0</v>
      </c>
      <c r="G99" s="91"/>
      <c r="H99" s="22"/>
      <c r="I99" s="11">
        <v>41508</v>
      </c>
      <c r="J99" s="54" t="s">
        <v>98</v>
      </c>
      <c r="K99" s="56" t="s">
        <v>108</v>
      </c>
      <c r="L99" s="57"/>
      <c r="M99" s="58"/>
      <c r="N99" s="58"/>
      <c r="O99" s="57"/>
    </row>
    <row r="100" s="1" customFormat="1" ht="18" customHeight="1" spans="1:15">
      <c r="A100" s="35"/>
      <c r="B100" s="88">
        <f t="shared" si="7"/>
        <v>263800</v>
      </c>
      <c r="C100" s="36"/>
      <c r="D100" s="37"/>
      <c r="E100" s="38"/>
      <c r="F100" s="88">
        <f t="shared" si="8"/>
        <v>0</v>
      </c>
      <c r="G100" s="91">
        <f>78200+80400+105200</f>
        <v>263800</v>
      </c>
      <c r="H100" s="22"/>
      <c r="I100" s="11">
        <f>G100</f>
        <v>263800</v>
      </c>
      <c r="J100" s="54" t="s">
        <v>98</v>
      </c>
      <c r="K100" s="56" t="s">
        <v>109</v>
      </c>
      <c r="L100" s="57"/>
      <c r="M100" s="58"/>
      <c r="N100" s="58"/>
      <c r="O100" s="57"/>
    </row>
    <row r="101" s="1" customFormat="1" ht="18" customHeight="1" spans="1:15">
      <c r="A101" s="35"/>
      <c r="B101" s="88">
        <f t="shared" si="7"/>
        <v>0</v>
      </c>
      <c r="C101" s="36"/>
      <c r="D101" s="37"/>
      <c r="E101" s="38"/>
      <c r="F101" s="88">
        <f t="shared" si="8"/>
        <v>0</v>
      </c>
      <c r="G101" s="91"/>
      <c r="H101" s="22"/>
      <c r="I101" s="11">
        <v>500</v>
      </c>
      <c r="J101" s="54" t="s">
        <v>98</v>
      </c>
      <c r="K101" s="56" t="s">
        <v>102</v>
      </c>
      <c r="L101" s="57"/>
      <c r="M101" s="58"/>
      <c r="N101" s="58"/>
      <c r="O101" s="57"/>
    </row>
    <row r="102" s="1" customFormat="1" ht="18" customHeight="1" spans="1:15">
      <c r="A102" s="35"/>
      <c r="B102" s="88">
        <f t="shared" si="7"/>
        <v>0</v>
      </c>
      <c r="C102" s="36"/>
      <c r="D102" s="37"/>
      <c r="E102" s="38"/>
      <c r="F102" s="88">
        <f t="shared" si="8"/>
        <v>0</v>
      </c>
      <c r="G102" s="91"/>
      <c r="H102" s="22"/>
      <c r="I102" s="11">
        <v>40200</v>
      </c>
      <c r="J102" s="54" t="s">
        <v>105</v>
      </c>
      <c r="K102" s="56" t="s">
        <v>101</v>
      </c>
      <c r="L102" s="57"/>
      <c r="M102" s="58"/>
      <c r="N102" s="58"/>
      <c r="O102" s="57"/>
    </row>
    <row r="103" s="1" customFormat="1" ht="18" customHeight="1" spans="1:15">
      <c r="A103" s="35"/>
      <c r="B103" s="88">
        <f t="shared" si="7"/>
        <v>0</v>
      </c>
      <c r="C103" s="36"/>
      <c r="D103" s="37"/>
      <c r="E103" s="38"/>
      <c r="F103" s="88">
        <f t="shared" si="8"/>
        <v>0</v>
      </c>
      <c r="G103" s="91"/>
      <c r="H103" s="22"/>
      <c r="I103" s="11">
        <v>150</v>
      </c>
      <c r="J103" s="54" t="s">
        <v>98</v>
      </c>
      <c r="K103" s="56" t="s">
        <v>110</v>
      </c>
      <c r="L103" s="57"/>
      <c r="M103" s="58"/>
      <c r="N103" s="58"/>
      <c r="O103" s="57"/>
    </row>
    <row r="104" ht="18" customHeight="1" spans="1:15">
      <c r="A104" s="30" t="s">
        <v>23</v>
      </c>
      <c r="B104" s="86">
        <f>SUM(B16:B103)</f>
        <v>13990305.08</v>
      </c>
      <c r="C104" s="30"/>
      <c r="D104" s="64"/>
      <c r="E104" s="64"/>
      <c r="F104" s="87">
        <f>SUM(F16:F103)</f>
        <v>1187237.31</v>
      </c>
      <c r="G104" s="95">
        <f>SUM(G16:G103)</f>
        <v>15177542.39</v>
      </c>
      <c r="H104" s="66"/>
      <c r="I104" s="30">
        <f>SUM(I16:I103)</f>
        <v>15427367.003</v>
      </c>
      <c r="J104" s="79"/>
      <c r="K104" s="64"/>
      <c r="L104" s="33"/>
      <c r="M104" s="54"/>
      <c r="N104" s="54"/>
      <c r="O104" s="33"/>
    </row>
    <row r="105" ht="18" customHeight="1" spans="1:14">
      <c r="A105" s="67" t="s">
        <v>111</v>
      </c>
      <c r="B105" s="67">
        <f>B13-B104</f>
        <v>490973.166872397</v>
      </c>
      <c r="C105" s="67"/>
      <c r="D105" s="69"/>
      <c r="E105" s="69"/>
      <c r="F105" s="68"/>
      <c r="G105" s="67">
        <f>G13-G104</f>
        <v>726959.99</v>
      </c>
      <c r="H105" s="21" t="s">
        <v>112</v>
      </c>
      <c r="I105" s="30">
        <f>I13-I104</f>
        <v>-0.00300000049173832</v>
      </c>
      <c r="J105" s="6"/>
      <c r="K105" s="80"/>
      <c r="M105" s="81"/>
      <c r="N105" s="81"/>
    </row>
    <row r="106" ht="18" customHeight="1" spans="1:3">
      <c r="A106" s="2" t="s">
        <v>113</v>
      </c>
      <c r="C106" s="2"/>
    </row>
    <row r="107" ht="18" customHeight="1" spans="1:11">
      <c r="A107" s="21" t="s">
        <v>114</v>
      </c>
      <c r="B107" s="20" t="s">
        <v>115</v>
      </c>
      <c r="C107" s="33"/>
      <c r="D107" s="21" t="s">
        <v>114</v>
      </c>
      <c r="E107" s="19" t="s">
        <v>16</v>
      </c>
      <c r="F107" s="20" t="s">
        <v>115</v>
      </c>
      <c r="G107" s="20" t="s">
        <v>116</v>
      </c>
      <c r="H107" s="20" t="s">
        <v>117</v>
      </c>
      <c r="I107" s="20" t="s">
        <v>118</v>
      </c>
      <c r="J107" s="20" t="s">
        <v>119</v>
      </c>
      <c r="K107" s="33" t="s">
        <v>120</v>
      </c>
    </row>
    <row r="108" ht="18" customHeight="1" spans="1:11">
      <c r="A108" s="33" t="s">
        <v>121</v>
      </c>
      <c r="B108" s="17">
        <f>(B13-B104)*0.25</f>
        <v>122743.291718099</v>
      </c>
      <c r="C108" s="33"/>
      <c r="D108" s="9" t="s">
        <v>122</v>
      </c>
      <c r="E108" s="54" t="s">
        <v>123</v>
      </c>
      <c r="F108" s="70">
        <f>F13-F104</f>
        <v>-53638.7418098403</v>
      </c>
      <c r="G108" s="70">
        <v>37733.8027272727</v>
      </c>
      <c r="H108" s="71">
        <v>-37733.8027272727</v>
      </c>
      <c r="I108" s="70">
        <v>134797.984545455</v>
      </c>
      <c r="J108" s="71">
        <v>-134797.984545455</v>
      </c>
      <c r="K108" s="87">
        <f>F13-F104</f>
        <v>-53638.7418098403</v>
      </c>
    </row>
    <row r="109" ht="18" customHeight="1" spans="1:11">
      <c r="A109" s="33" t="s">
        <v>124</v>
      </c>
      <c r="B109" s="72" t="s">
        <v>125</v>
      </c>
      <c r="C109" s="33"/>
      <c r="D109" s="73" t="s">
        <v>126</v>
      </c>
      <c r="E109" s="13">
        <v>0.05</v>
      </c>
      <c r="F109" s="12">
        <f>F108*E109</f>
        <v>-2681.93709049202</v>
      </c>
      <c r="G109" s="12">
        <v>1886.69013636364</v>
      </c>
      <c r="H109" s="74">
        <v>-1886.69013636364</v>
      </c>
      <c r="I109" s="12">
        <v>6739.89922727273</v>
      </c>
      <c r="J109" s="74">
        <v>-6739.89922727273</v>
      </c>
      <c r="K109" s="11">
        <f>K108*E109</f>
        <v>-2681.93709049202</v>
      </c>
    </row>
    <row r="110" ht="18" customHeight="1" spans="1:11">
      <c r="A110" s="33" t="s">
        <v>127</v>
      </c>
      <c r="B110" s="72" t="s">
        <v>125</v>
      </c>
      <c r="C110" s="33"/>
      <c r="D110" s="73" t="s">
        <v>128</v>
      </c>
      <c r="E110" s="13">
        <v>0.03</v>
      </c>
      <c r="F110" s="12">
        <f>F108*E110</f>
        <v>-1609.16225429521</v>
      </c>
      <c r="G110" s="12">
        <v>1132.01408181818</v>
      </c>
      <c r="H110" s="74">
        <v>-1132.01408181818</v>
      </c>
      <c r="I110" s="12">
        <v>4043.93953636364</v>
      </c>
      <c r="J110" s="74">
        <v>-4043.93953636364</v>
      </c>
      <c r="K110" s="11">
        <f>K108*E110</f>
        <v>-1609.16225429521</v>
      </c>
    </row>
    <row r="111" ht="18" customHeight="1" spans="1:11">
      <c r="A111" s="33"/>
      <c r="B111" s="12"/>
      <c r="C111" s="33"/>
      <c r="D111" s="73" t="s">
        <v>129</v>
      </c>
      <c r="E111" s="13">
        <v>0.02</v>
      </c>
      <c r="F111" s="12">
        <f>F108*E111</f>
        <v>-1072.77483619681</v>
      </c>
      <c r="G111" s="12">
        <v>754.676054545455</v>
      </c>
      <c r="H111" s="74">
        <v>-754.676054545455</v>
      </c>
      <c r="I111" s="12">
        <v>2695.95969090909</v>
      </c>
      <c r="J111" s="74">
        <v>-2695.95969090909</v>
      </c>
      <c r="K111" s="11">
        <f>K108*E111</f>
        <v>-1072.77483619681</v>
      </c>
    </row>
    <row r="112" ht="18" customHeight="1" spans="1:11">
      <c r="A112" s="28" t="s">
        <v>130</v>
      </c>
      <c r="B112" s="29">
        <f>SUM(B108:B111)</f>
        <v>122743.291718099</v>
      </c>
      <c r="C112" s="33"/>
      <c r="D112" s="28" t="s">
        <v>130</v>
      </c>
      <c r="E112" s="28"/>
      <c r="F112" s="32">
        <f>SUM(F108:F111)</f>
        <v>-59002.6159908243</v>
      </c>
      <c r="G112" s="32">
        <v>41507.183</v>
      </c>
      <c r="H112" s="75">
        <v>-41507.183</v>
      </c>
      <c r="I112" s="32">
        <v>148277.783</v>
      </c>
      <c r="J112" s="75">
        <v>-148277.783</v>
      </c>
      <c r="K112" s="87">
        <f>SUM(K108:K111)</f>
        <v>-59002.6159908243</v>
      </c>
    </row>
    <row r="113" ht="18" customHeight="1" spans="3:11">
      <c r="C113" s="2"/>
      <c r="D113" s="30" t="s">
        <v>23</v>
      </c>
      <c r="E113" s="30"/>
      <c r="F113" s="31">
        <f>F112</f>
        <v>-59002.6159908243</v>
      </c>
      <c r="G113" s="31">
        <v>41507.183</v>
      </c>
      <c r="H113" s="76">
        <v>-41507.183</v>
      </c>
      <c r="I113" s="31">
        <v>148277.783</v>
      </c>
      <c r="J113" s="76">
        <v>-148277.783</v>
      </c>
      <c r="K113" s="30">
        <f>K112</f>
        <v>-59002.6159908243</v>
      </c>
    </row>
    <row r="114" ht="18" customHeight="1" spans="3:9">
      <c r="C114" s="2"/>
      <c r="I114" s="3" t="s">
        <v>131</v>
      </c>
    </row>
    <row r="115" ht="18" customHeight="1" spans="3:3">
      <c r="C115" s="2"/>
    </row>
    <row r="116" ht="18" customHeight="1" spans="3:3">
      <c r="C116" s="2"/>
    </row>
    <row r="117" ht="18" customHeight="1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</sheetData>
  <protectedRanges>
    <protectedRange sqref="K69:L69 K73:L73" name="区域1"/>
    <protectedRange sqref="I69" name="区域1_1"/>
    <protectedRange sqref="K67:L67" name="区域1_3"/>
    <protectedRange sqref="K64" name="区域1_4"/>
    <protectedRange sqref="I76" name="区域1_2"/>
    <protectedRange sqref="I80" name="区域1_5"/>
  </protectedRanges>
  <autoFilter ref="A15:O11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opLeftCell="A73" workbookViewId="0">
      <selection activeCell="H80" sqref="H8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3.25" style="3" customWidth="1"/>
    <col min="8" max="8" width="10.25" style="4" customWidth="1"/>
    <col min="9" max="9" width="13.875" style="3" customWidth="1"/>
    <col min="10" max="10" width="8.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132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43082</v>
      </c>
      <c r="C2" s="11" t="s">
        <v>2</v>
      </c>
      <c r="D2" s="12">
        <v>17746215.69</v>
      </c>
      <c r="E2" s="13" t="s">
        <v>3</v>
      </c>
      <c r="F2" s="14" t="s">
        <v>4</v>
      </c>
      <c r="G2" s="15" t="s">
        <v>5</v>
      </c>
      <c r="H2" s="16" t="s">
        <v>6</v>
      </c>
      <c r="I2" s="50"/>
      <c r="J2" s="51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2"/>
      <c r="J3" s="18"/>
      <c r="K3" s="18"/>
      <c r="L3" s="18"/>
    </row>
    <row r="4" ht="18" customHeight="1" spans="1:12">
      <c r="A4" s="2" t="s">
        <v>9</v>
      </c>
      <c r="H4" s="18"/>
      <c r="I4" s="52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43228</v>
      </c>
      <c r="B7" s="12">
        <f>G7/(1+C7+E7)</f>
        <v>1318181.81818182</v>
      </c>
      <c r="C7" s="23">
        <v>0.02</v>
      </c>
      <c r="D7" s="24">
        <f>G7/(1+E7+C7)*C7</f>
        <v>26363.6363636364</v>
      </c>
      <c r="E7" s="23">
        <v>0.08</v>
      </c>
      <c r="F7" s="12">
        <f>G7/(1+C7+E7)*E7</f>
        <v>105454.545454545</v>
      </c>
      <c r="G7" s="25">
        <v>1450000</v>
      </c>
      <c r="H7" s="22">
        <v>43236</v>
      </c>
      <c r="I7" s="53">
        <v>1450000</v>
      </c>
      <c r="J7" s="54" t="s">
        <v>21</v>
      </c>
    </row>
    <row r="8" ht="18" customHeight="1" spans="1:10">
      <c r="A8" s="22">
        <v>43258</v>
      </c>
      <c r="B8" s="12">
        <f t="shared" ref="B8:B11" si="0">G8/(1+C8+E8)</f>
        <v>2236363.63636364</v>
      </c>
      <c r="C8" s="23">
        <v>0.02</v>
      </c>
      <c r="D8" s="24">
        <f t="shared" ref="D8:D11" si="1">G8/(1+E8+C8)*C8</f>
        <v>44727.2727272727</v>
      </c>
      <c r="E8" s="23">
        <v>0.08</v>
      </c>
      <c r="F8" s="12">
        <f t="shared" ref="F8:F11" si="2">G8/(1+C8+E8)*E8</f>
        <v>178909.090909091</v>
      </c>
      <c r="G8" s="25">
        <v>2460000</v>
      </c>
      <c r="H8" s="22">
        <v>43290</v>
      </c>
      <c r="I8" s="53">
        <v>2460000</v>
      </c>
      <c r="J8" s="54" t="s">
        <v>21</v>
      </c>
    </row>
    <row r="9" ht="18" customHeight="1" spans="1:10">
      <c r="A9" s="22">
        <v>43362</v>
      </c>
      <c r="B9" s="12">
        <f t="shared" si="0"/>
        <v>3654545.45454545</v>
      </c>
      <c r="C9" s="23">
        <v>0.02</v>
      </c>
      <c r="D9" s="24">
        <f t="shared" si="1"/>
        <v>73090.9090909091</v>
      </c>
      <c r="E9" s="23">
        <v>0.08</v>
      </c>
      <c r="F9" s="12">
        <f t="shared" si="2"/>
        <v>292363.636363636</v>
      </c>
      <c r="G9" s="26">
        <v>4020000</v>
      </c>
      <c r="H9" s="22">
        <v>43385</v>
      </c>
      <c r="I9" s="12">
        <v>4020000</v>
      </c>
      <c r="J9" s="54" t="s">
        <v>21</v>
      </c>
    </row>
    <row r="10" ht="18" customHeight="1" spans="1:10">
      <c r="A10" s="22">
        <v>43489</v>
      </c>
      <c r="B10" s="12">
        <f t="shared" si="0"/>
        <v>4781818.18181818</v>
      </c>
      <c r="C10" s="23">
        <v>0.02</v>
      </c>
      <c r="D10" s="24">
        <f t="shared" si="1"/>
        <v>95636.3636363636</v>
      </c>
      <c r="E10" s="23">
        <v>0.08</v>
      </c>
      <c r="F10" s="12">
        <f t="shared" si="2"/>
        <v>382545.454545455</v>
      </c>
      <c r="G10" s="26">
        <v>5260000</v>
      </c>
      <c r="H10" s="22">
        <v>43498</v>
      </c>
      <c r="I10" s="12">
        <v>5260000</v>
      </c>
      <c r="J10" s="54" t="s">
        <v>21</v>
      </c>
    </row>
    <row r="11" ht="18" customHeight="1" spans="1:10">
      <c r="A11" s="22"/>
      <c r="B11" s="12">
        <f t="shared" si="0"/>
        <v>0</v>
      </c>
      <c r="C11" s="23">
        <v>0.02</v>
      </c>
      <c r="D11" s="24">
        <f t="shared" si="1"/>
        <v>0</v>
      </c>
      <c r="E11" s="23">
        <v>0.08</v>
      </c>
      <c r="F11" s="12">
        <f t="shared" si="2"/>
        <v>0</v>
      </c>
      <c r="G11" s="27"/>
      <c r="H11" s="22"/>
      <c r="I11" s="12"/>
      <c r="J11" s="54"/>
    </row>
    <row r="12" ht="18" customHeight="1" spans="1:10">
      <c r="A12" s="28" t="s">
        <v>23</v>
      </c>
      <c r="B12" s="29">
        <f>SUM(B7:B11)</f>
        <v>11990909.0909091</v>
      </c>
      <c r="C12" s="30"/>
      <c r="D12" s="31">
        <f t="shared" ref="D12:G12" si="3">SUM(D7:D11)</f>
        <v>239818.181818182</v>
      </c>
      <c r="E12" s="30"/>
      <c r="F12" s="32">
        <f t="shared" si="3"/>
        <v>959272.727272727</v>
      </c>
      <c r="G12" s="31">
        <f t="shared" si="3"/>
        <v>13190000</v>
      </c>
      <c r="H12" s="33"/>
      <c r="I12" s="31">
        <f>SUM(I7:I11)</f>
        <v>13190000</v>
      </c>
      <c r="J12" s="33"/>
    </row>
    <row r="13" ht="18" customHeight="1" spans="1:12">
      <c r="A13" s="2" t="s">
        <v>24</v>
      </c>
      <c r="J13" s="4"/>
      <c r="K13" s="4"/>
      <c r="L13" s="5"/>
    </row>
    <row r="14" ht="18" customHeight="1" spans="1:15">
      <c r="A14" s="34" t="s">
        <v>25</v>
      </c>
      <c r="B14" s="20" t="s">
        <v>26</v>
      </c>
      <c r="C14" s="19" t="s">
        <v>27</v>
      </c>
      <c r="D14" s="19" t="s">
        <v>28</v>
      </c>
      <c r="E14" s="19" t="s">
        <v>16</v>
      </c>
      <c r="F14" s="20" t="s">
        <v>29</v>
      </c>
      <c r="G14" s="20" t="s">
        <v>14</v>
      </c>
      <c r="H14" s="19" t="s">
        <v>30</v>
      </c>
      <c r="I14" s="20" t="s">
        <v>31</v>
      </c>
      <c r="J14" s="19" t="s">
        <v>20</v>
      </c>
      <c r="K14" s="55" t="s">
        <v>32</v>
      </c>
      <c r="L14" s="21" t="s">
        <v>33</v>
      </c>
      <c r="M14" s="21" t="s">
        <v>34</v>
      </c>
      <c r="N14" s="21" t="s">
        <v>35</v>
      </c>
      <c r="O14" s="21" t="s">
        <v>36</v>
      </c>
    </row>
    <row r="15" s="1" customFormat="1" ht="18" customHeight="1" spans="1:15">
      <c r="A15" s="35">
        <v>43191</v>
      </c>
      <c r="B15" s="17">
        <f>ROUND(G15/(1+E15),2)</f>
        <v>478635.04</v>
      </c>
      <c r="C15" s="36"/>
      <c r="D15" s="37" t="s">
        <v>37</v>
      </c>
      <c r="E15" s="38">
        <v>0.17</v>
      </c>
      <c r="F15" s="17">
        <f>ROUND(G15/(1+E15)*E15,2)</f>
        <v>81367.96</v>
      </c>
      <c r="G15" s="39">
        <v>560003</v>
      </c>
      <c r="H15" s="22">
        <v>43237</v>
      </c>
      <c r="I15" s="12">
        <v>560003</v>
      </c>
      <c r="J15" s="54" t="s">
        <v>21</v>
      </c>
      <c r="K15" s="56" t="s">
        <v>38</v>
      </c>
      <c r="L15" s="57" t="s">
        <v>39</v>
      </c>
      <c r="M15" s="58"/>
      <c r="N15" s="58"/>
      <c r="O15" s="57"/>
    </row>
    <row r="16" s="1" customFormat="1" ht="18" customHeight="1" spans="1:15">
      <c r="A16" s="40">
        <v>43191</v>
      </c>
      <c r="B16" s="41">
        <f t="shared" ref="B16:B92" si="4">ROUND(G16/(1+E16),2)</f>
        <v>256084.91</v>
      </c>
      <c r="C16" s="42"/>
      <c r="D16" s="43" t="s">
        <v>37</v>
      </c>
      <c r="E16" s="38">
        <v>0.17</v>
      </c>
      <c r="F16" s="41">
        <f t="shared" ref="F16:F92" si="5">ROUND(G16/(1+E16)*E16,2)</f>
        <v>43534.43</v>
      </c>
      <c r="G16" s="39">
        <v>299619.34</v>
      </c>
      <c r="H16" s="44">
        <v>43237</v>
      </c>
      <c r="I16" s="59">
        <v>299619.34</v>
      </c>
      <c r="J16" s="60" t="s">
        <v>21</v>
      </c>
      <c r="K16" s="61" t="s">
        <v>40</v>
      </c>
      <c r="L16" s="57" t="s">
        <v>41</v>
      </c>
      <c r="M16" s="58"/>
      <c r="N16" s="58"/>
      <c r="O16" s="57"/>
    </row>
    <row r="17" s="1" customFormat="1" ht="18" customHeight="1" spans="1:15">
      <c r="A17" s="35">
        <v>43238</v>
      </c>
      <c r="B17" s="17">
        <f t="shared" si="4"/>
        <v>281919.42</v>
      </c>
      <c r="C17" s="36"/>
      <c r="D17" s="37" t="s">
        <v>37</v>
      </c>
      <c r="E17" s="38">
        <v>0.03</v>
      </c>
      <c r="F17" s="17">
        <f t="shared" si="5"/>
        <v>8457.58</v>
      </c>
      <c r="G17" s="39">
        <v>290377</v>
      </c>
      <c r="H17" s="22">
        <v>43245</v>
      </c>
      <c r="I17" s="12">
        <v>260727.66</v>
      </c>
      <c r="J17" s="54" t="s">
        <v>21</v>
      </c>
      <c r="K17" s="56" t="s">
        <v>42</v>
      </c>
      <c r="L17" s="57"/>
      <c r="M17" s="58"/>
      <c r="N17" s="58"/>
      <c r="O17" s="57"/>
    </row>
    <row r="18" s="1" customFormat="1" ht="18" customHeight="1" spans="1:15">
      <c r="A18" s="35">
        <v>43252</v>
      </c>
      <c r="B18" s="17">
        <f t="shared" si="4"/>
        <v>614563.11</v>
      </c>
      <c r="C18" s="36"/>
      <c r="D18" s="37" t="s">
        <v>37</v>
      </c>
      <c r="E18" s="38">
        <v>0.03</v>
      </c>
      <c r="F18" s="17">
        <f t="shared" si="5"/>
        <v>18436.89</v>
      </c>
      <c r="G18" s="39">
        <v>633000</v>
      </c>
      <c r="H18" s="22">
        <v>43292</v>
      </c>
      <c r="I18" s="12">
        <v>599326</v>
      </c>
      <c r="J18" s="54" t="s">
        <v>21</v>
      </c>
      <c r="K18" s="56" t="s">
        <v>42</v>
      </c>
      <c r="L18" s="57" t="s">
        <v>43</v>
      </c>
      <c r="M18" s="58"/>
      <c r="N18" s="58"/>
      <c r="O18" s="57"/>
    </row>
    <row r="19" s="1" customFormat="1" ht="18" customHeight="1" spans="1:15">
      <c r="A19" s="35"/>
      <c r="B19" s="17">
        <f t="shared" si="4"/>
        <v>0</v>
      </c>
      <c r="C19" s="36"/>
      <c r="D19" s="37"/>
      <c r="E19" s="38"/>
      <c r="F19" s="17">
        <f t="shared" si="5"/>
        <v>0</v>
      </c>
      <c r="G19" s="27"/>
      <c r="H19" s="22">
        <v>43294</v>
      </c>
      <c r="I19" s="12">
        <v>63323.34</v>
      </c>
      <c r="J19" s="54" t="s">
        <v>21</v>
      </c>
      <c r="K19" s="56" t="s">
        <v>42</v>
      </c>
      <c r="L19" s="57" t="s">
        <v>43</v>
      </c>
      <c r="M19" s="58"/>
      <c r="N19" s="58"/>
      <c r="O19" s="57"/>
    </row>
    <row r="20" s="1" customFormat="1" ht="18" customHeight="1" spans="1:15">
      <c r="A20" s="35"/>
      <c r="B20" s="17">
        <f t="shared" ref="B20:B50" si="6">ROUND(G20/(1+E20),2)</f>
        <v>0</v>
      </c>
      <c r="C20" s="36"/>
      <c r="D20" s="37"/>
      <c r="E20" s="38"/>
      <c r="F20" s="17">
        <f t="shared" ref="F20:F29" si="7">ROUND(G20/(1+E20)*E20,2)</f>
        <v>0</v>
      </c>
      <c r="G20" s="27"/>
      <c r="H20" s="22">
        <v>43294</v>
      </c>
      <c r="I20" s="12">
        <v>-63323.34</v>
      </c>
      <c r="J20" s="54" t="s">
        <v>44</v>
      </c>
      <c r="K20" s="56" t="s">
        <v>45</v>
      </c>
      <c r="L20" s="57"/>
      <c r="M20" s="58"/>
      <c r="N20" s="58"/>
      <c r="O20" s="57"/>
    </row>
    <row r="21" s="1" customFormat="1" ht="18" customHeight="1" spans="1:15">
      <c r="A21" s="35">
        <v>43238</v>
      </c>
      <c r="B21" s="17">
        <f t="shared" si="6"/>
        <v>272727.27</v>
      </c>
      <c r="C21" s="36"/>
      <c r="D21" s="37" t="s">
        <v>46</v>
      </c>
      <c r="E21" s="38">
        <v>0.1</v>
      </c>
      <c r="F21" s="17">
        <f t="shared" si="7"/>
        <v>27272.73</v>
      </c>
      <c r="G21" s="27">
        <v>300000</v>
      </c>
      <c r="H21" s="22">
        <v>43235</v>
      </c>
      <c r="I21" s="12">
        <v>300000</v>
      </c>
      <c r="J21" s="54" t="s">
        <v>21</v>
      </c>
      <c r="K21" s="56" t="s">
        <v>47</v>
      </c>
      <c r="L21" s="57" t="s">
        <v>48</v>
      </c>
      <c r="M21" s="58"/>
      <c r="N21" s="58"/>
      <c r="O21" s="57"/>
    </row>
    <row r="22" s="1" customFormat="1" ht="18" customHeight="1" spans="1:15">
      <c r="A22" s="35"/>
      <c r="B22" s="17">
        <f t="shared" si="6"/>
        <v>0</v>
      </c>
      <c r="C22" s="36"/>
      <c r="D22" s="37"/>
      <c r="E22" s="38"/>
      <c r="F22" s="17">
        <f t="shared" si="7"/>
        <v>0</v>
      </c>
      <c r="G22" s="27"/>
      <c r="H22" s="22">
        <v>43235</v>
      </c>
      <c r="I22" s="12">
        <v>-300000</v>
      </c>
      <c r="J22" s="54" t="s">
        <v>44</v>
      </c>
      <c r="K22" s="56" t="s">
        <v>45</v>
      </c>
      <c r="L22" s="57"/>
      <c r="M22" s="58"/>
      <c r="N22" s="58"/>
      <c r="O22" s="57"/>
    </row>
    <row r="23" ht="18" customHeight="1" spans="1:15">
      <c r="A23" s="45">
        <v>43391</v>
      </c>
      <c r="B23" s="12">
        <f t="shared" si="6"/>
        <v>1090909.09</v>
      </c>
      <c r="C23" s="46"/>
      <c r="D23" s="37" t="s">
        <v>46</v>
      </c>
      <c r="E23" s="38">
        <v>0.1</v>
      </c>
      <c r="F23" s="17">
        <f t="shared" si="7"/>
        <v>109090.91</v>
      </c>
      <c r="G23" s="39">
        <v>1200000</v>
      </c>
      <c r="H23" s="22">
        <v>43294</v>
      </c>
      <c r="I23" s="33">
        <v>400000</v>
      </c>
      <c r="J23" s="54" t="s">
        <v>21</v>
      </c>
      <c r="K23" s="62" t="s">
        <v>49</v>
      </c>
      <c r="L23" s="33" t="s">
        <v>50</v>
      </c>
      <c r="M23" s="54"/>
      <c r="N23" s="54"/>
      <c r="O23" s="33"/>
    </row>
    <row r="24" ht="18" customHeight="1" spans="1:15">
      <c r="A24" s="45"/>
      <c r="B24" s="12">
        <f t="shared" si="6"/>
        <v>0</v>
      </c>
      <c r="C24" s="46"/>
      <c r="D24" s="37"/>
      <c r="E24" s="38"/>
      <c r="F24" s="17">
        <f t="shared" si="7"/>
        <v>0</v>
      </c>
      <c r="G24" s="39"/>
      <c r="H24" s="22">
        <v>43294</v>
      </c>
      <c r="I24" s="33">
        <v>-400000</v>
      </c>
      <c r="J24" s="54" t="s">
        <v>44</v>
      </c>
      <c r="K24" s="62" t="s">
        <v>45</v>
      </c>
      <c r="L24" s="33"/>
      <c r="M24" s="54"/>
      <c r="N24" s="54"/>
      <c r="O24" s="33"/>
    </row>
    <row r="25" ht="18" customHeight="1" spans="1:15">
      <c r="A25" s="45"/>
      <c r="B25" s="17">
        <f t="shared" si="6"/>
        <v>0</v>
      </c>
      <c r="C25" s="46"/>
      <c r="D25" s="37"/>
      <c r="E25" s="38"/>
      <c r="F25" s="17">
        <f t="shared" si="7"/>
        <v>0</v>
      </c>
      <c r="G25" s="39"/>
      <c r="H25" s="22">
        <v>43304</v>
      </c>
      <c r="I25" s="33">
        <v>200000</v>
      </c>
      <c r="J25" s="54" t="s">
        <v>21</v>
      </c>
      <c r="K25" s="62" t="s">
        <v>49</v>
      </c>
      <c r="L25" s="33" t="s">
        <v>50</v>
      </c>
      <c r="M25" s="54"/>
      <c r="N25" s="54"/>
      <c r="O25" s="33"/>
    </row>
    <row r="26" ht="18" customHeight="1" spans="1:15">
      <c r="A26" s="45"/>
      <c r="B26" s="17">
        <f t="shared" si="6"/>
        <v>0</v>
      </c>
      <c r="C26" s="46"/>
      <c r="D26" s="47"/>
      <c r="E26" s="48"/>
      <c r="F26" s="17">
        <f t="shared" si="7"/>
        <v>0</v>
      </c>
      <c r="G26" s="39"/>
      <c r="H26" s="22">
        <v>43304</v>
      </c>
      <c r="I26" s="33">
        <v>-200000</v>
      </c>
      <c r="J26" s="54" t="s">
        <v>44</v>
      </c>
      <c r="K26" s="62" t="s">
        <v>45</v>
      </c>
      <c r="L26" s="33"/>
      <c r="M26" s="54"/>
      <c r="N26" s="54"/>
      <c r="O26" s="33"/>
    </row>
    <row r="27" ht="18" customHeight="1" spans="1:15">
      <c r="A27" s="45">
        <v>43252</v>
      </c>
      <c r="B27" s="17">
        <f t="shared" si="6"/>
        <v>116896.55</v>
      </c>
      <c r="C27" s="46"/>
      <c r="D27" s="47" t="s">
        <v>37</v>
      </c>
      <c r="E27" s="48">
        <v>0.16</v>
      </c>
      <c r="F27" s="17">
        <f t="shared" si="7"/>
        <v>18703.45</v>
      </c>
      <c r="G27" s="39">
        <v>135600</v>
      </c>
      <c r="H27" s="22">
        <v>43273</v>
      </c>
      <c r="I27" s="12">
        <v>55600</v>
      </c>
      <c r="J27" s="54" t="s">
        <v>21</v>
      </c>
      <c r="K27" s="62" t="s">
        <v>51</v>
      </c>
      <c r="L27" s="33" t="s">
        <v>52</v>
      </c>
      <c r="M27" s="54"/>
      <c r="N27" s="54"/>
      <c r="O27" s="33"/>
    </row>
    <row r="28" ht="18" customHeight="1" spans="1:15">
      <c r="A28" s="45"/>
      <c r="B28" s="12">
        <f t="shared" si="6"/>
        <v>0</v>
      </c>
      <c r="C28" s="46"/>
      <c r="D28" s="47"/>
      <c r="E28" s="48"/>
      <c r="F28" s="17">
        <f t="shared" si="7"/>
        <v>0</v>
      </c>
      <c r="G28" s="39"/>
      <c r="H28" s="22">
        <v>43273</v>
      </c>
      <c r="I28" s="12">
        <v>-55600</v>
      </c>
      <c r="J28" s="54" t="s">
        <v>44</v>
      </c>
      <c r="K28" s="62" t="s">
        <v>45</v>
      </c>
      <c r="L28" s="33"/>
      <c r="M28" s="54"/>
      <c r="N28" s="54"/>
      <c r="O28" s="33"/>
    </row>
    <row r="29" ht="18" customHeight="1" spans="1:15">
      <c r="A29" s="45"/>
      <c r="B29" s="12">
        <f t="shared" si="6"/>
        <v>0</v>
      </c>
      <c r="C29" s="46"/>
      <c r="D29" s="47"/>
      <c r="E29" s="48"/>
      <c r="F29" s="12">
        <f t="shared" si="7"/>
        <v>0</v>
      </c>
      <c r="G29" s="39"/>
      <c r="H29" s="22">
        <v>43270</v>
      </c>
      <c r="I29" s="12">
        <v>80000</v>
      </c>
      <c r="J29" s="54" t="s">
        <v>21</v>
      </c>
      <c r="K29" s="62" t="s">
        <v>51</v>
      </c>
      <c r="L29" s="33"/>
      <c r="M29" s="54"/>
      <c r="N29" s="54"/>
      <c r="O29" s="33"/>
    </row>
    <row r="30" ht="18" customHeight="1" spans="1:15">
      <c r="A30" s="45"/>
      <c r="B30" s="17">
        <f t="shared" si="6"/>
        <v>0</v>
      </c>
      <c r="C30" s="46"/>
      <c r="D30" s="47"/>
      <c r="E30" s="48"/>
      <c r="F30" s="12">
        <f t="shared" ref="F30:F50" si="8">ROUND(G30/(1+E30)*E30,2)</f>
        <v>0</v>
      </c>
      <c r="G30" s="39"/>
      <c r="H30" s="22">
        <v>43270</v>
      </c>
      <c r="I30" s="12">
        <v>-80000</v>
      </c>
      <c r="J30" s="54" t="s">
        <v>44</v>
      </c>
      <c r="K30" s="62" t="s">
        <v>45</v>
      </c>
      <c r="L30" s="33"/>
      <c r="M30" s="54"/>
      <c r="N30" s="54"/>
      <c r="O30" s="33"/>
    </row>
    <row r="31" ht="18" customHeight="1" spans="1:15">
      <c r="A31" s="45"/>
      <c r="B31" s="17">
        <f t="shared" si="6"/>
        <v>0</v>
      </c>
      <c r="C31" s="46"/>
      <c r="D31" s="47"/>
      <c r="E31" s="48"/>
      <c r="F31" s="12">
        <f t="shared" si="8"/>
        <v>0</v>
      </c>
      <c r="G31" s="39"/>
      <c r="H31" s="22">
        <v>43342</v>
      </c>
      <c r="I31" s="12">
        <v>54400</v>
      </c>
      <c r="J31" s="54" t="s">
        <v>21</v>
      </c>
      <c r="K31" s="62" t="s">
        <v>51</v>
      </c>
      <c r="L31" s="33"/>
      <c r="M31" s="54"/>
      <c r="N31" s="54"/>
      <c r="O31" s="33"/>
    </row>
    <row r="32" ht="18" customHeight="1" spans="1:15">
      <c r="A32" s="45"/>
      <c r="B32" s="17">
        <f t="shared" si="6"/>
        <v>0</v>
      </c>
      <c r="C32" s="46"/>
      <c r="D32" s="47"/>
      <c r="E32" s="48"/>
      <c r="F32" s="12">
        <f t="shared" si="8"/>
        <v>0</v>
      </c>
      <c r="G32" s="39"/>
      <c r="H32" s="22">
        <v>43342</v>
      </c>
      <c r="I32" s="12">
        <v>-54400</v>
      </c>
      <c r="J32" s="54" t="s">
        <v>44</v>
      </c>
      <c r="K32" s="62" t="s">
        <v>45</v>
      </c>
      <c r="L32" s="33"/>
      <c r="M32" s="54"/>
      <c r="N32" s="54"/>
      <c r="O32" s="33"/>
    </row>
    <row r="33" s="1" customFormat="1" ht="18" customHeight="1" spans="1:15">
      <c r="A33" s="35">
        <v>43252</v>
      </c>
      <c r="B33" s="12">
        <f t="shared" si="6"/>
        <v>195886.21</v>
      </c>
      <c r="C33" s="36"/>
      <c r="D33" s="37" t="s">
        <v>37</v>
      </c>
      <c r="E33" s="38">
        <v>0.16</v>
      </c>
      <c r="F33" s="12">
        <f t="shared" si="8"/>
        <v>31341.79</v>
      </c>
      <c r="G33" s="39">
        <v>227228</v>
      </c>
      <c r="H33" s="22">
        <v>43292</v>
      </c>
      <c r="I33" s="12">
        <v>227228</v>
      </c>
      <c r="J33" s="54" t="s">
        <v>21</v>
      </c>
      <c r="K33" s="56" t="s">
        <v>38</v>
      </c>
      <c r="L33" s="57" t="s">
        <v>53</v>
      </c>
      <c r="M33" s="58"/>
      <c r="N33" s="58"/>
      <c r="O33" s="57"/>
    </row>
    <row r="34" s="1" customFormat="1" ht="18" customHeight="1" spans="1:15">
      <c r="A34" s="35"/>
      <c r="B34" s="12">
        <f t="shared" si="6"/>
        <v>301724.14</v>
      </c>
      <c r="C34" s="36"/>
      <c r="D34" s="37" t="s">
        <v>37</v>
      </c>
      <c r="E34" s="38">
        <v>0.16</v>
      </c>
      <c r="F34" s="12">
        <f t="shared" si="8"/>
        <v>48275.86</v>
      </c>
      <c r="G34" s="39">
        <v>350000</v>
      </c>
      <c r="H34" s="22">
        <v>43270</v>
      </c>
      <c r="I34" s="12">
        <v>200000</v>
      </c>
      <c r="J34" s="54" t="s">
        <v>21</v>
      </c>
      <c r="K34" s="56" t="s">
        <v>54</v>
      </c>
      <c r="L34" s="57" t="s">
        <v>55</v>
      </c>
      <c r="M34" s="58"/>
      <c r="N34" s="58"/>
      <c r="O34" s="57"/>
    </row>
    <row r="35" s="1" customFormat="1" ht="18" customHeight="1" spans="1:15">
      <c r="A35" s="35"/>
      <c r="B35" s="17">
        <f t="shared" si="6"/>
        <v>0</v>
      </c>
      <c r="C35" s="36"/>
      <c r="D35" s="37"/>
      <c r="E35" s="38"/>
      <c r="F35" s="12">
        <f t="shared" si="8"/>
        <v>0</v>
      </c>
      <c r="G35" s="39"/>
      <c r="H35" s="22">
        <v>43270</v>
      </c>
      <c r="I35" s="12">
        <v>-200000</v>
      </c>
      <c r="J35" s="54" t="s">
        <v>44</v>
      </c>
      <c r="K35" s="56" t="s">
        <v>45</v>
      </c>
      <c r="L35" s="57"/>
      <c r="M35" s="58"/>
      <c r="N35" s="58"/>
      <c r="O35" s="57"/>
    </row>
    <row r="36" s="1" customFormat="1" ht="18" customHeight="1" spans="1:15">
      <c r="A36" s="35"/>
      <c r="B36" s="17">
        <f t="shared" si="6"/>
        <v>343660.34</v>
      </c>
      <c r="C36" s="36"/>
      <c r="D36" s="37" t="s">
        <v>37</v>
      </c>
      <c r="E36" s="38">
        <v>0.16</v>
      </c>
      <c r="F36" s="12">
        <f t="shared" si="8"/>
        <v>54985.66</v>
      </c>
      <c r="G36" s="39">
        <v>398646</v>
      </c>
      <c r="H36" s="22">
        <v>43263</v>
      </c>
      <c r="I36" s="12">
        <v>150000</v>
      </c>
      <c r="J36" s="54" t="s">
        <v>21</v>
      </c>
      <c r="K36" s="56" t="s">
        <v>54</v>
      </c>
      <c r="L36" s="57" t="s">
        <v>55</v>
      </c>
      <c r="M36" s="58"/>
      <c r="N36" s="58"/>
      <c r="O36" s="57"/>
    </row>
    <row r="37" s="1" customFormat="1" ht="18" customHeight="1" spans="1:15">
      <c r="A37" s="35"/>
      <c r="B37" s="17">
        <f t="shared" si="6"/>
        <v>0</v>
      </c>
      <c r="C37" s="36"/>
      <c r="D37" s="37"/>
      <c r="E37" s="38"/>
      <c r="F37" s="12">
        <f t="shared" si="8"/>
        <v>0</v>
      </c>
      <c r="G37" s="39"/>
      <c r="H37" s="22">
        <v>43263</v>
      </c>
      <c r="I37" s="12">
        <v>-150000</v>
      </c>
      <c r="J37" s="54" t="s">
        <v>44</v>
      </c>
      <c r="K37" s="56" t="s">
        <v>45</v>
      </c>
      <c r="L37" s="57"/>
      <c r="M37" s="58"/>
      <c r="N37" s="58"/>
      <c r="O37" s="57"/>
    </row>
    <row r="38" s="1" customFormat="1" ht="18" customHeight="1" spans="1:15">
      <c r="A38" s="35"/>
      <c r="B38" s="12">
        <f t="shared" si="6"/>
        <v>0</v>
      </c>
      <c r="C38" s="36"/>
      <c r="D38" s="37"/>
      <c r="E38" s="38"/>
      <c r="F38" s="12">
        <f t="shared" si="8"/>
        <v>0</v>
      </c>
      <c r="G38" s="39"/>
      <c r="H38" s="22">
        <v>43276</v>
      </c>
      <c r="I38" s="12">
        <v>398646</v>
      </c>
      <c r="J38" s="54" t="s">
        <v>21</v>
      </c>
      <c r="K38" s="56" t="s">
        <v>54</v>
      </c>
      <c r="L38" s="57"/>
      <c r="M38" s="58"/>
      <c r="N38" s="58"/>
      <c r="O38" s="57"/>
    </row>
    <row r="39" s="1" customFormat="1" ht="18" customHeight="1" spans="1:15">
      <c r="A39" s="35"/>
      <c r="B39" s="12">
        <f t="shared" si="6"/>
        <v>0</v>
      </c>
      <c r="C39" s="36"/>
      <c r="D39" s="37"/>
      <c r="E39" s="38"/>
      <c r="F39" s="12">
        <f t="shared" si="8"/>
        <v>0</v>
      </c>
      <c r="G39" s="39"/>
      <c r="H39" s="22">
        <v>43276</v>
      </c>
      <c r="I39" s="12">
        <v>-398646</v>
      </c>
      <c r="J39" s="54" t="s">
        <v>44</v>
      </c>
      <c r="K39" s="56" t="s">
        <v>45</v>
      </c>
      <c r="L39" s="57"/>
      <c r="M39" s="58"/>
      <c r="N39" s="58"/>
      <c r="O39" s="57"/>
    </row>
    <row r="40" s="1" customFormat="1" ht="18" customHeight="1" spans="1:15">
      <c r="A40" s="35"/>
      <c r="B40" s="17">
        <f t="shared" si="6"/>
        <v>165741.38</v>
      </c>
      <c r="C40" s="36"/>
      <c r="D40" s="37" t="s">
        <v>37</v>
      </c>
      <c r="E40" s="38">
        <v>0.16</v>
      </c>
      <c r="F40" s="12">
        <f t="shared" si="8"/>
        <v>26518.62</v>
      </c>
      <c r="G40" s="39">
        <v>192260</v>
      </c>
      <c r="H40" s="22">
        <v>43292</v>
      </c>
      <c r="I40" s="12">
        <v>300000</v>
      </c>
      <c r="J40" s="54"/>
      <c r="K40" s="56" t="s">
        <v>56</v>
      </c>
      <c r="L40" s="57" t="s">
        <v>57</v>
      </c>
      <c r="M40" s="58"/>
      <c r="N40" s="58"/>
      <c r="O40" s="57"/>
    </row>
    <row r="41" s="1" customFormat="1" ht="18" customHeight="1" spans="1:15">
      <c r="A41" s="35"/>
      <c r="B41" s="17">
        <f t="shared" si="6"/>
        <v>437706.9</v>
      </c>
      <c r="C41" s="36"/>
      <c r="D41" s="37" t="s">
        <v>37</v>
      </c>
      <c r="E41" s="38">
        <v>0.16</v>
      </c>
      <c r="F41" s="12">
        <f t="shared" si="8"/>
        <v>70033.1</v>
      </c>
      <c r="G41" s="39">
        <v>507740</v>
      </c>
      <c r="H41" s="22">
        <v>43265</v>
      </c>
      <c r="I41" s="12">
        <v>400000</v>
      </c>
      <c r="J41" s="54" t="s">
        <v>21</v>
      </c>
      <c r="K41" s="56" t="s">
        <v>56</v>
      </c>
      <c r="L41" s="57" t="s">
        <v>57</v>
      </c>
      <c r="M41" s="58"/>
      <c r="N41" s="58"/>
      <c r="O41" s="57"/>
    </row>
    <row r="42" s="1" customFormat="1" ht="18" customHeight="1" spans="1:15">
      <c r="A42" s="35"/>
      <c r="B42" s="17">
        <f t="shared" si="6"/>
        <v>0</v>
      </c>
      <c r="C42" s="36"/>
      <c r="D42" s="37"/>
      <c r="E42" s="38"/>
      <c r="F42" s="12">
        <f t="shared" si="8"/>
        <v>0</v>
      </c>
      <c r="G42" s="39"/>
      <c r="H42" s="22">
        <v>43265</v>
      </c>
      <c r="I42" s="12">
        <v>-400000</v>
      </c>
      <c r="J42" s="54" t="s">
        <v>44</v>
      </c>
      <c r="K42" s="56" t="s">
        <v>45</v>
      </c>
      <c r="L42" s="57"/>
      <c r="M42" s="58"/>
      <c r="N42" s="58"/>
      <c r="O42" s="57"/>
    </row>
    <row r="43" ht="18" customHeight="1" spans="1:15">
      <c r="A43" s="45"/>
      <c r="B43" s="12">
        <f t="shared" si="6"/>
        <v>108620.69</v>
      </c>
      <c r="C43" s="46"/>
      <c r="D43" s="47" t="s">
        <v>37</v>
      </c>
      <c r="E43" s="48">
        <v>0.16</v>
      </c>
      <c r="F43" s="12">
        <f t="shared" si="8"/>
        <v>17379.31</v>
      </c>
      <c r="G43" s="39">
        <v>126000</v>
      </c>
      <c r="H43" s="22">
        <v>43335</v>
      </c>
      <c r="I43" s="12">
        <v>126000</v>
      </c>
      <c r="J43" s="54" t="s">
        <v>21</v>
      </c>
      <c r="K43" s="62" t="s">
        <v>58</v>
      </c>
      <c r="L43" s="33" t="s">
        <v>57</v>
      </c>
      <c r="M43" s="54"/>
      <c r="N43" s="54"/>
      <c r="O43" s="33"/>
    </row>
    <row r="44" ht="18" customHeight="1" spans="1:15">
      <c r="A44" s="45"/>
      <c r="B44" s="17">
        <f t="shared" si="6"/>
        <v>0</v>
      </c>
      <c r="C44" s="46"/>
      <c r="D44" s="47"/>
      <c r="E44" s="48"/>
      <c r="F44" s="12">
        <f t="shared" si="8"/>
        <v>0</v>
      </c>
      <c r="G44" s="39"/>
      <c r="H44" s="22">
        <v>43335</v>
      </c>
      <c r="I44" s="12">
        <v>-126000</v>
      </c>
      <c r="J44" s="54" t="s">
        <v>44</v>
      </c>
      <c r="K44" s="62" t="s">
        <v>45</v>
      </c>
      <c r="L44" s="33"/>
      <c r="M44" s="54"/>
      <c r="N44" s="54"/>
      <c r="O44" s="33"/>
    </row>
    <row r="45" ht="18" customHeight="1" spans="1:15">
      <c r="A45" s="45">
        <v>43361</v>
      </c>
      <c r="B45" s="17">
        <f t="shared" si="6"/>
        <v>143636.36</v>
      </c>
      <c r="C45" s="46"/>
      <c r="D45" s="47" t="s">
        <v>37</v>
      </c>
      <c r="E45" s="48">
        <v>0.1</v>
      </c>
      <c r="F45" s="12">
        <f t="shared" si="8"/>
        <v>14363.64</v>
      </c>
      <c r="G45" s="39">
        <v>158000</v>
      </c>
      <c r="H45" s="22"/>
      <c r="I45" s="12">
        <v>158000</v>
      </c>
      <c r="J45" s="54"/>
      <c r="K45" s="62" t="s">
        <v>59</v>
      </c>
      <c r="L45" s="33" t="s">
        <v>60</v>
      </c>
      <c r="M45" s="54"/>
      <c r="N45" s="54"/>
      <c r="O45" s="33"/>
    </row>
    <row r="46" ht="18" customHeight="1" spans="1:15">
      <c r="A46" s="45">
        <v>43344</v>
      </c>
      <c r="B46" s="17">
        <f t="shared" si="6"/>
        <v>46896.55</v>
      </c>
      <c r="C46" s="46"/>
      <c r="D46" s="47" t="s">
        <v>37</v>
      </c>
      <c r="E46" s="48">
        <v>0.16</v>
      </c>
      <c r="F46" s="12">
        <f t="shared" si="8"/>
        <v>7503.45</v>
      </c>
      <c r="G46" s="39">
        <v>54400</v>
      </c>
      <c r="H46" s="22"/>
      <c r="I46" s="12"/>
      <c r="J46" s="54"/>
      <c r="K46" s="62" t="s">
        <v>51</v>
      </c>
      <c r="L46" s="33" t="s">
        <v>52</v>
      </c>
      <c r="M46" s="54"/>
      <c r="N46" s="54"/>
      <c r="O46" s="33"/>
    </row>
    <row r="47" ht="18" customHeight="1" spans="1:15">
      <c r="A47" s="45">
        <v>43361</v>
      </c>
      <c r="B47" s="17">
        <f t="shared" si="6"/>
        <v>970873.79</v>
      </c>
      <c r="C47" s="46"/>
      <c r="D47" s="47" t="s">
        <v>37</v>
      </c>
      <c r="E47" s="48">
        <v>0.03</v>
      </c>
      <c r="F47" s="12">
        <f t="shared" si="8"/>
        <v>29126.21</v>
      </c>
      <c r="G47" s="39">
        <f>100000*10</f>
        <v>1000000</v>
      </c>
      <c r="H47" s="22"/>
      <c r="I47" s="12">
        <v>1000000</v>
      </c>
      <c r="J47" s="54"/>
      <c r="K47" s="62" t="s">
        <v>42</v>
      </c>
      <c r="L47" s="33" t="s">
        <v>43</v>
      </c>
      <c r="M47" s="54"/>
      <c r="N47" s="54"/>
      <c r="O47" s="33"/>
    </row>
    <row r="48" ht="18" customHeight="1" spans="1:15">
      <c r="A48" s="45">
        <v>43391</v>
      </c>
      <c r="B48" s="17">
        <f t="shared" si="6"/>
        <v>1532721.82</v>
      </c>
      <c r="C48" s="46"/>
      <c r="D48" s="47" t="s">
        <v>61</v>
      </c>
      <c r="E48" s="48">
        <v>0.1</v>
      </c>
      <c r="F48" s="12">
        <f t="shared" si="8"/>
        <v>153272.18</v>
      </c>
      <c r="G48" s="39">
        <f>99370+99320+99600+99450+99038+98925+99680+99490+98990+99160+99270+99462+98928+99055+98636+98815+98805</f>
        <v>1685994</v>
      </c>
      <c r="H48" s="22"/>
      <c r="I48" s="12">
        <v>1685994</v>
      </c>
      <c r="J48" s="54"/>
      <c r="K48" s="62" t="s">
        <v>62</v>
      </c>
      <c r="L48" s="33" t="s">
        <v>48</v>
      </c>
      <c r="M48" s="54"/>
      <c r="N48" s="54"/>
      <c r="O48" s="33"/>
    </row>
    <row r="49" s="1" customFormat="1" ht="18" customHeight="1" spans="1:15">
      <c r="A49" s="45">
        <v>43361</v>
      </c>
      <c r="B49" s="17">
        <f t="shared" si="6"/>
        <v>431034.48</v>
      </c>
      <c r="C49" s="36"/>
      <c r="D49" s="47" t="s">
        <v>37</v>
      </c>
      <c r="E49" s="48">
        <v>0.16</v>
      </c>
      <c r="F49" s="12">
        <f t="shared" si="8"/>
        <v>68965.52</v>
      </c>
      <c r="G49" s="39">
        <f>71000+105600+110000+105600+107800</f>
        <v>500000</v>
      </c>
      <c r="H49" s="22"/>
      <c r="I49" s="12">
        <v>500000</v>
      </c>
      <c r="J49" s="54"/>
      <c r="K49" s="56" t="s">
        <v>63</v>
      </c>
      <c r="L49" s="57" t="s">
        <v>64</v>
      </c>
      <c r="M49" s="58"/>
      <c r="N49" s="58"/>
      <c r="O49" s="57"/>
    </row>
    <row r="50" s="1" customFormat="1" ht="18" customHeight="1" spans="1:15">
      <c r="A50" s="35"/>
      <c r="B50" s="17">
        <f t="shared" si="6"/>
        <v>0</v>
      </c>
      <c r="C50" s="36"/>
      <c r="D50" s="47"/>
      <c r="E50" s="48"/>
      <c r="F50" s="12">
        <f t="shared" si="8"/>
        <v>0</v>
      </c>
      <c r="G50" s="39"/>
      <c r="H50" s="22">
        <v>43354</v>
      </c>
      <c r="I50" s="59">
        <v>200000</v>
      </c>
      <c r="J50" s="60" t="s">
        <v>21</v>
      </c>
      <c r="K50" s="61" t="s">
        <v>49</v>
      </c>
      <c r="L50" s="57" t="s">
        <v>48</v>
      </c>
      <c r="M50" s="58"/>
      <c r="N50" s="58"/>
      <c r="O50" s="57"/>
    </row>
    <row r="51" s="1" customFormat="1" ht="18" customHeight="1" spans="1:15">
      <c r="A51" s="35"/>
      <c r="B51" s="17">
        <f t="shared" si="4"/>
        <v>0</v>
      </c>
      <c r="C51" s="36"/>
      <c r="D51" s="47"/>
      <c r="E51" s="48"/>
      <c r="F51" s="17">
        <f t="shared" si="5"/>
        <v>0</v>
      </c>
      <c r="G51" s="39"/>
      <c r="H51" s="22">
        <v>43354</v>
      </c>
      <c r="I51" s="59">
        <v>-200000</v>
      </c>
      <c r="J51" s="60" t="s">
        <v>44</v>
      </c>
      <c r="K51" s="61" t="s">
        <v>45</v>
      </c>
      <c r="L51" s="57"/>
      <c r="M51" s="58"/>
      <c r="N51" s="58"/>
      <c r="O51" s="57"/>
    </row>
    <row r="52" s="1" customFormat="1" ht="18" customHeight="1" spans="1:15">
      <c r="A52" s="35"/>
      <c r="B52" s="17">
        <f t="shared" si="4"/>
        <v>0</v>
      </c>
      <c r="C52" s="36"/>
      <c r="D52" s="37"/>
      <c r="E52" s="49"/>
      <c r="F52" s="17">
        <f t="shared" si="5"/>
        <v>0</v>
      </c>
      <c r="G52" s="27"/>
      <c r="H52" s="22">
        <v>43388</v>
      </c>
      <c r="I52" s="12">
        <v>200000</v>
      </c>
      <c r="J52" s="54" t="s">
        <v>21</v>
      </c>
      <c r="K52" s="56" t="s">
        <v>49</v>
      </c>
      <c r="L52" s="57" t="s">
        <v>48</v>
      </c>
      <c r="M52" s="58"/>
      <c r="N52" s="58"/>
      <c r="O52" s="57"/>
    </row>
    <row r="53" s="1" customFormat="1" ht="18" customHeight="1" spans="1:15">
      <c r="A53" s="35"/>
      <c r="B53" s="17">
        <f t="shared" si="4"/>
        <v>0</v>
      </c>
      <c r="C53" s="36"/>
      <c r="D53" s="37"/>
      <c r="E53" s="49"/>
      <c r="F53" s="17">
        <f t="shared" si="5"/>
        <v>0</v>
      </c>
      <c r="G53" s="27"/>
      <c r="H53" s="22">
        <v>43392</v>
      </c>
      <c r="I53" s="12">
        <v>200000</v>
      </c>
      <c r="J53" s="54" t="s">
        <v>21</v>
      </c>
      <c r="K53" s="56" t="s">
        <v>49</v>
      </c>
      <c r="L53" s="57" t="s">
        <v>48</v>
      </c>
      <c r="M53" s="58"/>
      <c r="N53" s="58"/>
      <c r="O53" s="57"/>
    </row>
    <row r="54" s="1" customFormat="1" ht="18" customHeight="1" spans="1:15">
      <c r="A54" s="35">
        <v>43405</v>
      </c>
      <c r="B54" s="17">
        <f t="shared" si="4"/>
        <v>11336.21</v>
      </c>
      <c r="C54" s="36">
        <v>1</v>
      </c>
      <c r="D54" s="37" t="s">
        <v>37</v>
      </c>
      <c r="E54" s="49">
        <v>0.16</v>
      </c>
      <c r="F54" s="17">
        <f t="shared" si="5"/>
        <v>1813.79</v>
      </c>
      <c r="G54" s="27">
        <v>13150</v>
      </c>
      <c r="H54" s="22">
        <v>43395</v>
      </c>
      <c r="I54" s="12">
        <v>13150</v>
      </c>
      <c r="J54" s="54" t="s">
        <v>21</v>
      </c>
      <c r="K54" s="56" t="s">
        <v>54</v>
      </c>
      <c r="L54" s="57" t="s">
        <v>55</v>
      </c>
      <c r="M54" s="58"/>
      <c r="N54" s="58"/>
      <c r="O54" s="57">
        <v>11.1</v>
      </c>
    </row>
    <row r="55" s="1" customFormat="1" ht="18" customHeight="1" spans="1:15">
      <c r="A55" s="35"/>
      <c r="B55" s="17">
        <f t="shared" si="4"/>
        <v>0</v>
      </c>
      <c r="C55" s="36"/>
      <c r="D55" s="37"/>
      <c r="E55" s="49"/>
      <c r="F55" s="17">
        <f t="shared" si="5"/>
        <v>0</v>
      </c>
      <c r="G55" s="27"/>
      <c r="H55" s="22">
        <v>43395</v>
      </c>
      <c r="I55" s="12">
        <v>-13150</v>
      </c>
      <c r="J55" s="54" t="s">
        <v>44</v>
      </c>
      <c r="K55" s="56" t="s">
        <v>45</v>
      </c>
      <c r="L55" s="57"/>
      <c r="M55" s="58"/>
      <c r="N55" s="58"/>
      <c r="O55" s="57"/>
    </row>
    <row r="56" s="1" customFormat="1" ht="18" customHeight="1" spans="1:15">
      <c r="A56" s="35"/>
      <c r="B56" s="17">
        <f t="shared" si="4"/>
        <v>0</v>
      </c>
      <c r="C56" s="36"/>
      <c r="D56" s="37"/>
      <c r="E56" s="49"/>
      <c r="F56" s="17">
        <f t="shared" si="5"/>
        <v>0</v>
      </c>
      <c r="G56" s="27"/>
      <c r="H56" s="22">
        <v>43405</v>
      </c>
      <c r="I56" s="12">
        <v>200000</v>
      </c>
      <c r="J56" s="54" t="s">
        <v>21</v>
      </c>
      <c r="K56" s="56" t="s">
        <v>56</v>
      </c>
      <c r="L56" s="57" t="s">
        <v>65</v>
      </c>
      <c r="M56" s="58"/>
      <c r="N56" s="58"/>
      <c r="O56" s="57"/>
    </row>
    <row r="57" s="1" customFormat="1" ht="18" customHeight="1" spans="1:15">
      <c r="A57" s="35"/>
      <c r="B57" s="17">
        <f t="shared" si="4"/>
        <v>0</v>
      </c>
      <c r="C57" s="36"/>
      <c r="D57" s="37"/>
      <c r="E57" s="49"/>
      <c r="F57" s="17">
        <f t="shared" si="5"/>
        <v>0</v>
      </c>
      <c r="G57" s="27"/>
      <c r="H57" s="22">
        <v>43405</v>
      </c>
      <c r="I57" s="12">
        <v>-200000</v>
      </c>
      <c r="J57" s="54" t="s">
        <v>44</v>
      </c>
      <c r="K57" s="56" t="s">
        <v>45</v>
      </c>
      <c r="L57" s="57"/>
      <c r="M57" s="58"/>
      <c r="N57" s="58"/>
      <c r="O57" s="57"/>
    </row>
    <row r="58" s="1" customFormat="1" ht="18" customHeight="1" spans="1:15">
      <c r="A58" s="35"/>
      <c r="B58" s="17">
        <f t="shared" si="4"/>
        <v>0</v>
      </c>
      <c r="C58" s="36"/>
      <c r="D58" s="37"/>
      <c r="E58" s="49"/>
      <c r="F58" s="17">
        <f t="shared" si="5"/>
        <v>0</v>
      </c>
      <c r="G58" s="27"/>
      <c r="H58" s="22">
        <v>43410</v>
      </c>
      <c r="I58" s="12">
        <v>41508</v>
      </c>
      <c r="J58" s="54" t="s">
        <v>44</v>
      </c>
      <c r="K58" s="56" t="s">
        <v>45</v>
      </c>
      <c r="L58" s="57"/>
      <c r="M58" s="58"/>
      <c r="N58" s="58"/>
      <c r="O58" s="57"/>
    </row>
    <row r="59" s="1" customFormat="1" ht="18" customHeight="1" spans="1:15">
      <c r="A59" s="35">
        <v>43405</v>
      </c>
      <c r="B59" s="17">
        <f t="shared" si="4"/>
        <v>51206.9</v>
      </c>
      <c r="C59" s="36">
        <v>1</v>
      </c>
      <c r="D59" s="37" t="s">
        <v>37</v>
      </c>
      <c r="E59" s="49">
        <v>0.16</v>
      </c>
      <c r="F59" s="17">
        <f t="shared" si="5"/>
        <v>8193.1</v>
      </c>
      <c r="G59" s="27">
        <v>59400</v>
      </c>
      <c r="H59" s="22">
        <v>43410</v>
      </c>
      <c r="I59" s="12">
        <v>59400</v>
      </c>
      <c r="J59" s="54" t="s">
        <v>21</v>
      </c>
      <c r="K59" s="56" t="s">
        <v>66</v>
      </c>
      <c r="L59" s="57" t="s">
        <v>67</v>
      </c>
      <c r="M59" s="58"/>
      <c r="N59" s="58"/>
      <c r="O59" s="57"/>
    </row>
    <row r="60" s="1" customFormat="1" ht="18" customHeight="1" spans="1:15">
      <c r="A60" s="35"/>
      <c r="B60" s="17">
        <f t="shared" si="4"/>
        <v>0</v>
      </c>
      <c r="C60" s="36"/>
      <c r="D60" s="37"/>
      <c r="E60" s="49"/>
      <c r="F60" s="17">
        <f t="shared" si="5"/>
        <v>0</v>
      </c>
      <c r="G60" s="27"/>
      <c r="H60" s="22">
        <v>43410</v>
      </c>
      <c r="I60" s="12">
        <v>-59400</v>
      </c>
      <c r="J60" s="54" t="s">
        <v>44</v>
      </c>
      <c r="K60" s="56" t="s">
        <v>45</v>
      </c>
      <c r="L60" s="57"/>
      <c r="M60" s="58"/>
      <c r="N60" s="58"/>
      <c r="O60" s="57"/>
    </row>
    <row r="61" s="1" customFormat="1" ht="18" customHeight="1" spans="1:15">
      <c r="A61" s="35">
        <v>43435</v>
      </c>
      <c r="B61" s="17">
        <f t="shared" si="4"/>
        <v>454521.82</v>
      </c>
      <c r="C61" s="36"/>
      <c r="D61" s="37" t="s">
        <v>61</v>
      </c>
      <c r="E61" s="49">
        <v>0.1</v>
      </c>
      <c r="F61" s="17">
        <f t="shared" si="5"/>
        <v>45452.18</v>
      </c>
      <c r="G61" s="27">
        <v>499974</v>
      </c>
      <c r="H61" s="22">
        <v>43498</v>
      </c>
      <c r="I61" s="12">
        <v>499974</v>
      </c>
      <c r="J61" s="54" t="s">
        <v>21</v>
      </c>
      <c r="K61" s="62" t="s">
        <v>68</v>
      </c>
      <c r="L61" s="33" t="s">
        <v>48</v>
      </c>
      <c r="M61" s="58"/>
      <c r="N61" s="58"/>
      <c r="O61" s="57"/>
    </row>
    <row r="62" s="1" customFormat="1" ht="18" customHeight="1" spans="1:15">
      <c r="A62" s="35">
        <v>43435</v>
      </c>
      <c r="B62" s="17">
        <f t="shared" si="4"/>
        <v>272706.36</v>
      </c>
      <c r="C62" s="36"/>
      <c r="D62" s="37" t="s">
        <v>61</v>
      </c>
      <c r="E62" s="49">
        <v>0.1</v>
      </c>
      <c r="F62" s="17">
        <f t="shared" si="5"/>
        <v>27270.64</v>
      </c>
      <c r="G62" s="27">
        <v>299977</v>
      </c>
      <c r="H62" s="22">
        <v>43498</v>
      </c>
      <c r="I62" s="12">
        <v>299977</v>
      </c>
      <c r="J62" s="54" t="s">
        <v>21</v>
      </c>
      <c r="K62" s="62" t="s">
        <v>69</v>
      </c>
      <c r="L62" s="33" t="s">
        <v>48</v>
      </c>
      <c r="M62" s="58"/>
      <c r="N62" s="58"/>
      <c r="O62" s="57"/>
    </row>
    <row r="63" s="1" customFormat="1" ht="18" customHeight="1" spans="1:15">
      <c r="A63" s="35">
        <v>43435</v>
      </c>
      <c r="B63" s="17">
        <f t="shared" si="4"/>
        <v>363621.82</v>
      </c>
      <c r="C63" s="36"/>
      <c r="D63" s="37" t="s">
        <v>61</v>
      </c>
      <c r="E63" s="49">
        <v>0.1</v>
      </c>
      <c r="F63" s="17">
        <f t="shared" si="5"/>
        <v>36362.18</v>
      </c>
      <c r="G63" s="27">
        <v>399984</v>
      </c>
      <c r="H63" s="22">
        <v>43498</v>
      </c>
      <c r="I63" s="12">
        <v>399984</v>
      </c>
      <c r="J63" s="54" t="s">
        <v>21</v>
      </c>
      <c r="K63" s="63" t="s">
        <v>70</v>
      </c>
      <c r="L63" s="33" t="s">
        <v>48</v>
      </c>
      <c r="M63" s="58"/>
      <c r="N63" s="58"/>
      <c r="O63" s="57"/>
    </row>
    <row r="64" s="1" customFormat="1" ht="18" customHeight="1" spans="1:15">
      <c r="A64" s="35">
        <v>43435</v>
      </c>
      <c r="B64" s="17">
        <f t="shared" si="4"/>
        <v>363017.24</v>
      </c>
      <c r="C64" s="36"/>
      <c r="D64" s="37" t="s">
        <v>37</v>
      </c>
      <c r="E64" s="49">
        <v>0.16</v>
      </c>
      <c r="F64" s="17">
        <f t="shared" si="5"/>
        <v>58082.76</v>
      </c>
      <c r="G64" s="27">
        <f>112100+103000+103000+103000</f>
        <v>421100</v>
      </c>
      <c r="H64" s="22">
        <v>43469</v>
      </c>
      <c r="I64" s="12">
        <v>150000</v>
      </c>
      <c r="J64" s="54" t="s">
        <v>21</v>
      </c>
      <c r="K64" s="56" t="s">
        <v>56</v>
      </c>
      <c r="L64" s="57" t="s">
        <v>71</v>
      </c>
      <c r="M64" s="58"/>
      <c r="N64" s="58"/>
      <c r="O64" s="57"/>
    </row>
    <row r="65" s="1" customFormat="1" ht="18" customHeight="1" spans="1:15">
      <c r="A65" s="35"/>
      <c r="B65" s="17">
        <f t="shared" si="4"/>
        <v>0</v>
      </c>
      <c r="C65" s="36"/>
      <c r="D65" s="37"/>
      <c r="E65" s="49"/>
      <c r="F65" s="17">
        <f t="shared" si="5"/>
        <v>0</v>
      </c>
      <c r="G65" s="27"/>
      <c r="H65" s="22">
        <v>43469</v>
      </c>
      <c r="I65" s="12">
        <v>-150000</v>
      </c>
      <c r="J65" s="54" t="s">
        <v>44</v>
      </c>
      <c r="K65" s="56" t="s">
        <v>45</v>
      </c>
      <c r="L65" s="57"/>
      <c r="M65" s="58"/>
      <c r="N65" s="58"/>
      <c r="O65" s="57"/>
    </row>
    <row r="66" s="1" customFormat="1" ht="18" customHeight="1" spans="1:15">
      <c r="A66" s="35"/>
      <c r="B66" s="17">
        <f t="shared" si="4"/>
        <v>0</v>
      </c>
      <c r="C66" s="36"/>
      <c r="D66" s="37"/>
      <c r="E66" s="49"/>
      <c r="F66" s="17">
        <f t="shared" si="5"/>
        <v>0</v>
      </c>
      <c r="G66" s="27"/>
      <c r="H66" s="22">
        <v>43820</v>
      </c>
      <c r="I66" s="12">
        <v>39650</v>
      </c>
      <c r="J66" s="54" t="s">
        <v>21</v>
      </c>
      <c r="K66" s="63" t="s">
        <v>72</v>
      </c>
      <c r="L66" s="63" t="s">
        <v>73</v>
      </c>
      <c r="M66" s="58"/>
      <c r="N66" s="58"/>
      <c r="O66" s="57"/>
    </row>
    <row r="67" s="1" customFormat="1" ht="18" customHeight="1" spans="1:15">
      <c r="A67" s="35"/>
      <c r="B67" s="17">
        <f t="shared" si="4"/>
        <v>0</v>
      </c>
      <c r="C67" s="36"/>
      <c r="D67" s="37"/>
      <c r="E67" s="49"/>
      <c r="F67" s="17">
        <f t="shared" si="5"/>
        <v>0</v>
      </c>
      <c r="G67" s="27"/>
      <c r="H67" s="22">
        <v>43820</v>
      </c>
      <c r="I67" s="12">
        <v>-39650</v>
      </c>
      <c r="J67" s="54" t="s">
        <v>44</v>
      </c>
      <c r="K67" s="56" t="s">
        <v>45</v>
      </c>
      <c r="L67" s="57"/>
      <c r="M67" s="58"/>
      <c r="N67" s="58"/>
      <c r="O67" s="57"/>
    </row>
    <row r="68" s="1" customFormat="1" ht="18" customHeight="1" spans="1:15">
      <c r="A68" s="35">
        <v>43466</v>
      </c>
      <c r="B68" s="17">
        <f t="shared" si="4"/>
        <v>274757.28</v>
      </c>
      <c r="C68" s="36"/>
      <c r="D68" s="37"/>
      <c r="E68" s="49">
        <v>0.03</v>
      </c>
      <c r="F68" s="17">
        <f t="shared" si="5"/>
        <v>8242.72</v>
      </c>
      <c r="G68" s="27">
        <v>283000</v>
      </c>
      <c r="H68" s="22">
        <v>43462</v>
      </c>
      <c r="I68" s="12">
        <v>243000</v>
      </c>
      <c r="J68" s="54" t="s">
        <v>21</v>
      </c>
      <c r="K68" s="63" t="s">
        <v>74</v>
      </c>
      <c r="L68" s="63" t="s">
        <v>75</v>
      </c>
      <c r="M68" s="58"/>
      <c r="N68" s="58"/>
      <c r="O68" s="57"/>
    </row>
    <row r="69" s="1" customFormat="1" ht="18" customHeight="1" spans="1:15">
      <c r="A69" s="35"/>
      <c r="B69" s="17">
        <f t="shared" si="4"/>
        <v>0</v>
      </c>
      <c r="C69" s="36"/>
      <c r="D69" s="37"/>
      <c r="E69" s="49"/>
      <c r="F69" s="17">
        <f t="shared" si="5"/>
        <v>0</v>
      </c>
      <c r="G69" s="27"/>
      <c r="H69" s="22">
        <v>43462</v>
      </c>
      <c r="I69" s="12">
        <v>-243000</v>
      </c>
      <c r="J69" s="54" t="s">
        <v>44</v>
      </c>
      <c r="K69" s="56" t="s">
        <v>45</v>
      </c>
      <c r="L69" s="57"/>
      <c r="M69" s="58"/>
      <c r="N69" s="58"/>
      <c r="O69" s="57"/>
    </row>
    <row r="70" s="1" customFormat="1" ht="18" customHeight="1" spans="1:15">
      <c r="A70" s="35">
        <v>43466</v>
      </c>
      <c r="B70" s="17">
        <f t="shared" si="4"/>
        <v>70000</v>
      </c>
      <c r="C70" s="36"/>
      <c r="D70" s="37" t="s">
        <v>76</v>
      </c>
      <c r="E70" s="49"/>
      <c r="F70" s="17">
        <f t="shared" si="5"/>
        <v>0</v>
      </c>
      <c r="G70" s="27">
        <v>70000</v>
      </c>
      <c r="H70" s="22"/>
      <c r="I70" s="12"/>
      <c r="J70" s="54"/>
      <c r="K70" s="56" t="s">
        <v>77</v>
      </c>
      <c r="L70" s="57" t="s">
        <v>78</v>
      </c>
      <c r="M70" s="58"/>
      <c r="N70" s="58"/>
      <c r="O70" s="57"/>
    </row>
    <row r="71" s="1" customFormat="1" ht="18" customHeight="1" spans="1:15">
      <c r="A71" s="35">
        <v>43466</v>
      </c>
      <c r="B71" s="17">
        <f t="shared" si="4"/>
        <v>2077669.9</v>
      </c>
      <c r="C71" s="36"/>
      <c r="D71" s="37" t="s">
        <v>37</v>
      </c>
      <c r="E71" s="49">
        <v>0.03</v>
      </c>
      <c r="F71" s="17">
        <f t="shared" si="5"/>
        <v>62330.1</v>
      </c>
      <c r="G71" s="27">
        <f>600000+1000000+540000</f>
        <v>2140000</v>
      </c>
      <c r="H71" s="22">
        <v>43498</v>
      </c>
      <c r="I71" s="12">
        <v>2140000</v>
      </c>
      <c r="J71" s="54" t="s">
        <v>21</v>
      </c>
      <c r="K71" s="56" t="s">
        <v>79</v>
      </c>
      <c r="L71" s="57" t="s">
        <v>80</v>
      </c>
      <c r="M71" s="58"/>
      <c r="N71" s="58"/>
      <c r="O71" s="57" t="s">
        <v>81</v>
      </c>
    </row>
    <row r="72" s="1" customFormat="1" ht="18" customHeight="1" spans="1:15">
      <c r="A72" s="35"/>
      <c r="B72" s="17">
        <f t="shared" si="4"/>
        <v>0</v>
      </c>
      <c r="C72" s="36"/>
      <c r="D72" s="37"/>
      <c r="E72" s="49"/>
      <c r="F72" s="17">
        <f t="shared" si="5"/>
        <v>0</v>
      </c>
      <c r="G72" s="27"/>
      <c r="H72" s="22">
        <v>43469</v>
      </c>
      <c r="I72" s="12">
        <v>40000</v>
      </c>
      <c r="J72" s="54" t="s">
        <v>21</v>
      </c>
      <c r="K72" s="63" t="s">
        <v>74</v>
      </c>
      <c r="L72" s="63" t="s">
        <v>75</v>
      </c>
      <c r="M72" s="58"/>
      <c r="N72" s="58"/>
      <c r="O72" s="57"/>
    </row>
    <row r="73" s="1" customFormat="1" ht="18" customHeight="1" spans="1:15">
      <c r="A73" s="35"/>
      <c r="B73" s="17">
        <f t="shared" si="4"/>
        <v>0</v>
      </c>
      <c r="C73" s="36"/>
      <c r="D73" s="37"/>
      <c r="E73" s="49"/>
      <c r="F73" s="17">
        <f t="shared" si="5"/>
        <v>0</v>
      </c>
      <c r="G73" s="27"/>
      <c r="H73" s="22">
        <v>43469</v>
      </c>
      <c r="I73" s="12">
        <v>-40000</v>
      </c>
      <c r="J73" s="54" t="s">
        <v>44</v>
      </c>
      <c r="K73" s="56" t="s">
        <v>45</v>
      </c>
      <c r="L73" s="57"/>
      <c r="M73" s="58"/>
      <c r="N73" s="58"/>
      <c r="O73" s="57"/>
    </row>
    <row r="74" s="1" customFormat="1" ht="18" customHeight="1" spans="1:15">
      <c r="A74" s="35"/>
      <c r="B74" s="17">
        <f t="shared" si="4"/>
        <v>0</v>
      </c>
      <c r="C74" s="36"/>
      <c r="D74" s="37"/>
      <c r="E74" s="49"/>
      <c r="F74" s="17">
        <f t="shared" si="5"/>
        <v>0</v>
      </c>
      <c r="G74" s="27"/>
      <c r="H74" s="22">
        <v>43498</v>
      </c>
      <c r="I74" s="12">
        <v>100000</v>
      </c>
      <c r="J74" s="54" t="s">
        <v>21</v>
      </c>
      <c r="K74" s="56" t="s">
        <v>56</v>
      </c>
      <c r="L74" s="57" t="s">
        <v>71</v>
      </c>
      <c r="M74" s="58"/>
      <c r="N74" s="58"/>
      <c r="O74" s="57"/>
    </row>
    <row r="75" s="1" customFormat="1" ht="18" customHeight="1" spans="1:15">
      <c r="A75" s="35"/>
      <c r="B75" s="17">
        <f t="shared" si="4"/>
        <v>0</v>
      </c>
      <c r="C75" s="36"/>
      <c r="D75" s="37"/>
      <c r="E75" s="49"/>
      <c r="F75" s="17">
        <f t="shared" si="5"/>
        <v>0</v>
      </c>
      <c r="G75" s="27"/>
      <c r="H75" s="22">
        <v>43499</v>
      </c>
      <c r="I75" s="77">
        <v>1513987.22</v>
      </c>
      <c r="J75" s="54" t="s">
        <v>44</v>
      </c>
      <c r="K75" s="56" t="s">
        <v>45</v>
      </c>
      <c r="L75" s="57" t="s">
        <v>82</v>
      </c>
      <c r="M75" s="58"/>
      <c r="N75" s="58"/>
      <c r="O75" s="57"/>
    </row>
    <row r="76" s="1" customFormat="1" ht="18" customHeight="1" spans="1:15">
      <c r="A76" s="35"/>
      <c r="B76" s="17">
        <f t="shared" si="4"/>
        <v>0</v>
      </c>
      <c r="C76" s="36"/>
      <c r="D76" s="37"/>
      <c r="E76" s="49"/>
      <c r="F76" s="17">
        <f t="shared" si="5"/>
        <v>0</v>
      </c>
      <c r="G76" s="27"/>
      <c r="H76" s="22">
        <v>43389</v>
      </c>
      <c r="I76" s="12">
        <v>113898</v>
      </c>
      <c r="J76" s="54" t="s">
        <v>44</v>
      </c>
      <c r="K76" s="56" t="s">
        <v>45</v>
      </c>
      <c r="L76" s="57"/>
      <c r="M76" s="58"/>
      <c r="N76" s="58"/>
      <c r="O76" s="57"/>
    </row>
    <row r="77" s="1" customFormat="1" ht="18" customHeight="1" spans="1:15">
      <c r="A77" s="35"/>
      <c r="B77" s="17">
        <f t="shared" si="4"/>
        <v>0</v>
      </c>
      <c r="C77" s="36"/>
      <c r="D77" s="37"/>
      <c r="E77" s="49"/>
      <c r="F77" s="17">
        <f t="shared" si="5"/>
        <v>0</v>
      </c>
      <c r="G77" s="27"/>
      <c r="H77" s="22">
        <v>43237</v>
      </c>
      <c r="I77" s="12">
        <v>300000</v>
      </c>
      <c r="J77" s="54" t="s">
        <v>44</v>
      </c>
      <c r="K77" s="56" t="s">
        <v>45</v>
      </c>
      <c r="L77" s="57"/>
      <c r="M77" s="58"/>
      <c r="N77" s="58"/>
      <c r="O77" s="57"/>
    </row>
    <row r="78" s="1" customFormat="1" ht="18" customHeight="1" spans="1:15">
      <c r="A78" s="35"/>
      <c r="B78" s="17">
        <f t="shared" si="4"/>
        <v>0</v>
      </c>
      <c r="C78" s="36"/>
      <c r="D78" s="37"/>
      <c r="E78" s="49"/>
      <c r="F78" s="17">
        <f t="shared" si="5"/>
        <v>0</v>
      </c>
      <c r="G78" s="27"/>
      <c r="H78" s="22">
        <v>43293</v>
      </c>
      <c r="I78" s="12">
        <v>1284246</v>
      </c>
      <c r="J78" s="54" t="s">
        <v>44</v>
      </c>
      <c r="K78" s="56" t="s">
        <v>45</v>
      </c>
      <c r="L78" s="57"/>
      <c r="M78" s="58"/>
      <c r="N78" s="58"/>
      <c r="O78" s="57"/>
    </row>
    <row r="79" s="1" customFormat="1" ht="18" customHeight="1" spans="1:15">
      <c r="A79" s="35"/>
      <c r="B79" s="17">
        <f t="shared" si="4"/>
        <v>0</v>
      </c>
      <c r="C79" s="36"/>
      <c r="D79" s="37"/>
      <c r="E79" s="49"/>
      <c r="F79" s="17">
        <f t="shared" si="5"/>
        <v>0</v>
      </c>
      <c r="G79" s="27"/>
      <c r="H79" s="22">
        <v>43518</v>
      </c>
      <c r="I79" s="77">
        <v>148277.78</v>
      </c>
      <c r="J79" s="54" t="s">
        <v>44</v>
      </c>
      <c r="K79" s="56" t="s">
        <v>45</v>
      </c>
      <c r="L79" s="57"/>
      <c r="M79" s="58"/>
      <c r="N79" s="58"/>
      <c r="O79" s="57"/>
    </row>
    <row r="80" s="1" customFormat="1" ht="18" customHeight="1" spans="1:15">
      <c r="A80" s="35"/>
      <c r="B80" s="17">
        <f t="shared" si="4"/>
        <v>0</v>
      </c>
      <c r="C80" s="36"/>
      <c r="D80" s="37"/>
      <c r="E80" s="49"/>
      <c r="F80" s="17">
        <f t="shared" si="5"/>
        <v>0</v>
      </c>
      <c r="G80" s="27"/>
      <c r="H80" s="22"/>
      <c r="I80" s="12"/>
      <c r="J80" s="54"/>
      <c r="K80" s="56"/>
      <c r="L80" s="57"/>
      <c r="M80" s="58"/>
      <c r="N80" s="58"/>
      <c r="O80" s="57"/>
    </row>
    <row r="81" s="1" customFormat="1" ht="18" customHeight="1" spans="1:15">
      <c r="A81" s="35"/>
      <c r="B81" s="17">
        <f t="shared" si="4"/>
        <v>0</v>
      </c>
      <c r="C81" s="36"/>
      <c r="D81" s="37"/>
      <c r="E81" s="49"/>
      <c r="F81" s="17">
        <f t="shared" si="5"/>
        <v>0</v>
      </c>
      <c r="G81" s="27"/>
      <c r="H81" s="22"/>
      <c r="I81" s="12"/>
      <c r="J81" s="54"/>
      <c r="K81" s="56"/>
      <c r="L81" s="57"/>
      <c r="M81" s="58"/>
      <c r="N81" s="58"/>
      <c r="O81" s="57"/>
    </row>
    <row r="82" s="1" customFormat="1" ht="18" customHeight="1" spans="1:15">
      <c r="A82" s="35"/>
      <c r="B82" s="17">
        <f t="shared" si="4"/>
        <v>0</v>
      </c>
      <c r="C82" s="36"/>
      <c r="D82" s="37"/>
      <c r="E82" s="49"/>
      <c r="F82" s="17">
        <f t="shared" si="5"/>
        <v>0</v>
      </c>
      <c r="G82" s="27"/>
      <c r="H82" s="22"/>
      <c r="I82" s="12"/>
      <c r="J82" s="54"/>
      <c r="K82" s="56"/>
      <c r="L82" s="57"/>
      <c r="M82" s="58"/>
      <c r="N82" s="58"/>
      <c r="O82" s="57"/>
    </row>
    <row r="83" s="1" customFormat="1" ht="18" customHeight="1" spans="1:15">
      <c r="A83" s="35"/>
      <c r="B83" s="17">
        <f t="shared" si="4"/>
        <v>0</v>
      </c>
      <c r="C83" s="36"/>
      <c r="D83" s="37"/>
      <c r="E83" s="49"/>
      <c r="F83" s="17">
        <f t="shared" si="5"/>
        <v>0</v>
      </c>
      <c r="G83" s="27"/>
      <c r="H83" s="22"/>
      <c r="I83" s="12"/>
      <c r="J83" s="54"/>
      <c r="K83" s="56"/>
      <c r="L83" s="57"/>
      <c r="M83" s="58"/>
      <c r="N83" s="58"/>
      <c r="O83" s="57"/>
    </row>
    <row r="84" s="1" customFormat="1" ht="18" customHeight="1" spans="1:15">
      <c r="A84" s="35"/>
      <c r="B84" s="17">
        <f t="shared" si="4"/>
        <v>0</v>
      </c>
      <c r="C84" s="36"/>
      <c r="D84" s="37"/>
      <c r="E84" s="38"/>
      <c r="F84" s="17">
        <f t="shared" si="5"/>
        <v>0</v>
      </c>
      <c r="G84" s="27"/>
      <c r="H84" s="22"/>
      <c r="I84" s="78">
        <v>-148277.78</v>
      </c>
      <c r="J84" s="54" t="s">
        <v>100</v>
      </c>
      <c r="K84" s="56" t="s">
        <v>104</v>
      </c>
      <c r="L84" s="57"/>
      <c r="M84" s="58"/>
      <c r="N84" s="58"/>
      <c r="O84" s="57"/>
    </row>
    <row r="85" s="1" customFormat="1" ht="18" customHeight="1" spans="1:15">
      <c r="A85" s="35"/>
      <c r="B85" s="17">
        <f t="shared" si="4"/>
        <v>0</v>
      </c>
      <c r="C85" s="36"/>
      <c r="D85" s="37"/>
      <c r="E85" s="38"/>
      <c r="F85" s="17">
        <f t="shared" si="5"/>
        <v>0</v>
      </c>
      <c r="G85" s="27"/>
      <c r="H85" s="22"/>
      <c r="I85" s="12">
        <v>52600</v>
      </c>
      <c r="J85" s="54" t="s">
        <v>105</v>
      </c>
      <c r="K85" s="56" t="s">
        <v>101</v>
      </c>
      <c r="L85" s="57"/>
      <c r="M85" s="58"/>
      <c r="N85" s="58"/>
      <c r="O85" s="57"/>
    </row>
    <row r="86" s="1" customFormat="1" ht="18" customHeight="1" spans="1:15">
      <c r="A86" s="35"/>
      <c r="B86" s="17">
        <f t="shared" si="4"/>
        <v>0</v>
      </c>
      <c r="C86" s="36"/>
      <c r="D86" s="37"/>
      <c r="E86" s="38"/>
      <c r="F86" s="17">
        <f t="shared" si="5"/>
        <v>0</v>
      </c>
      <c r="G86" s="27"/>
      <c r="H86" s="22"/>
      <c r="I86" s="12">
        <f>[1]Sheet1!H103</f>
        <v>148277.783</v>
      </c>
      <c r="J86" s="54" t="s">
        <v>98</v>
      </c>
      <c r="K86" s="56" t="s">
        <v>106</v>
      </c>
      <c r="L86" s="57"/>
      <c r="M86" s="58"/>
      <c r="N86" s="58"/>
      <c r="O86" s="57"/>
    </row>
    <row r="87" s="1" customFormat="1" ht="18" customHeight="1" spans="1:15">
      <c r="A87" s="35"/>
      <c r="B87" s="17">
        <f t="shared" si="4"/>
        <v>0</v>
      </c>
      <c r="C87" s="36"/>
      <c r="D87" s="37"/>
      <c r="E87" s="38"/>
      <c r="F87" s="17">
        <f t="shared" si="5"/>
        <v>0</v>
      </c>
      <c r="G87" s="27"/>
      <c r="H87" s="22"/>
      <c r="I87" s="76">
        <v>-41508</v>
      </c>
      <c r="J87" s="54" t="s">
        <v>100</v>
      </c>
      <c r="K87" s="56" t="s">
        <v>107</v>
      </c>
      <c r="L87" s="57"/>
      <c r="M87" s="58"/>
      <c r="N87" s="58"/>
      <c r="O87" s="57"/>
    </row>
    <row r="88" s="1" customFormat="1" ht="18" customHeight="1" spans="1:15">
      <c r="A88" s="35"/>
      <c r="B88" s="17">
        <f t="shared" si="4"/>
        <v>0</v>
      </c>
      <c r="C88" s="36"/>
      <c r="D88" s="37"/>
      <c r="E88" s="38"/>
      <c r="F88" s="17">
        <f t="shared" si="5"/>
        <v>0</v>
      </c>
      <c r="G88" s="27"/>
      <c r="H88" s="22"/>
      <c r="I88" s="12">
        <v>41508</v>
      </c>
      <c r="J88" s="54" t="s">
        <v>98</v>
      </c>
      <c r="K88" s="56" t="s">
        <v>108</v>
      </c>
      <c r="L88" s="57"/>
      <c r="M88" s="58"/>
      <c r="N88" s="58"/>
      <c r="O88" s="57"/>
    </row>
    <row r="89" s="1" customFormat="1" ht="18" customHeight="1" spans="1:15">
      <c r="A89" s="35"/>
      <c r="B89" s="17">
        <f t="shared" si="4"/>
        <v>263800</v>
      </c>
      <c r="C89" s="36"/>
      <c r="D89" s="37"/>
      <c r="E89" s="38"/>
      <c r="F89" s="17">
        <f t="shared" si="5"/>
        <v>0</v>
      </c>
      <c r="G89" s="27">
        <f>78200+80400+105200</f>
        <v>263800</v>
      </c>
      <c r="H89" s="22"/>
      <c r="I89" s="12">
        <f>G89</f>
        <v>263800</v>
      </c>
      <c r="J89" s="54" t="s">
        <v>98</v>
      </c>
      <c r="K89" s="56" t="s">
        <v>109</v>
      </c>
      <c r="L89" s="57"/>
      <c r="M89" s="58"/>
      <c r="N89" s="58"/>
      <c r="O89" s="57"/>
    </row>
    <row r="90" s="1" customFormat="1" ht="18" customHeight="1" spans="1:15">
      <c r="A90" s="35"/>
      <c r="B90" s="17">
        <f t="shared" si="4"/>
        <v>0</v>
      </c>
      <c r="C90" s="36"/>
      <c r="D90" s="37"/>
      <c r="E90" s="38"/>
      <c r="F90" s="17">
        <f t="shared" si="5"/>
        <v>0</v>
      </c>
      <c r="G90" s="27"/>
      <c r="H90" s="22"/>
      <c r="I90" s="12">
        <v>500</v>
      </c>
      <c r="J90" s="54" t="s">
        <v>98</v>
      </c>
      <c r="K90" s="56" t="s">
        <v>133</v>
      </c>
      <c r="L90" s="57"/>
      <c r="M90" s="58"/>
      <c r="N90" s="58"/>
      <c r="O90" s="57"/>
    </row>
    <row r="91" s="1" customFormat="1" ht="18" customHeight="1" spans="1:15">
      <c r="A91" s="35"/>
      <c r="B91" s="17">
        <f t="shared" si="4"/>
        <v>0</v>
      </c>
      <c r="C91" s="36"/>
      <c r="D91" s="37"/>
      <c r="E91" s="38"/>
      <c r="F91" s="17">
        <f t="shared" si="5"/>
        <v>0</v>
      </c>
      <c r="G91" s="27"/>
      <c r="H91" s="22"/>
      <c r="I91" s="12">
        <v>40200</v>
      </c>
      <c r="J91" s="54" t="s">
        <v>105</v>
      </c>
      <c r="K91" s="56" t="s">
        <v>101</v>
      </c>
      <c r="L91" s="57"/>
      <c r="M91" s="58"/>
      <c r="N91" s="58"/>
      <c r="O91" s="57"/>
    </row>
    <row r="92" s="1" customFormat="1" ht="18" customHeight="1" spans="1:15">
      <c r="A92" s="35"/>
      <c r="B92" s="17">
        <f t="shared" si="4"/>
        <v>0</v>
      </c>
      <c r="C92" s="36"/>
      <c r="D92" s="37"/>
      <c r="E92" s="38"/>
      <c r="F92" s="17">
        <f t="shared" si="5"/>
        <v>0</v>
      </c>
      <c r="G92" s="27"/>
      <c r="H92" s="22"/>
      <c r="I92" s="12">
        <v>150</v>
      </c>
      <c r="J92" s="54" t="s">
        <v>98</v>
      </c>
      <c r="K92" s="56" t="s">
        <v>110</v>
      </c>
      <c r="L92" s="57"/>
      <c r="M92" s="58"/>
      <c r="N92" s="58"/>
      <c r="O92" s="57"/>
    </row>
    <row r="93" ht="18" customHeight="1" spans="1:15">
      <c r="A93" s="30" t="s">
        <v>23</v>
      </c>
      <c r="B93" s="29">
        <f>SUM(B15:B92)</f>
        <v>11992875.58</v>
      </c>
      <c r="C93" s="30"/>
      <c r="D93" s="64"/>
      <c r="E93" s="64"/>
      <c r="F93" s="32">
        <f>SUM(F15:F92)</f>
        <v>1076376.76</v>
      </c>
      <c r="G93" s="65">
        <f>SUM(G15:G92)</f>
        <v>13069252.34</v>
      </c>
      <c r="H93" s="66"/>
      <c r="I93" s="31">
        <f>SUM(I15:I92)</f>
        <v>13190000.003</v>
      </c>
      <c r="J93" s="79"/>
      <c r="K93" s="64"/>
      <c r="L93" s="33"/>
      <c r="M93" s="54"/>
      <c r="N93" s="54"/>
      <c r="O93" s="33"/>
    </row>
    <row r="94" ht="18" customHeight="1" spans="1:14">
      <c r="A94" s="67" t="s">
        <v>111</v>
      </c>
      <c r="B94" s="68">
        <f>B12-B93</f>
        <v>-1966.48909091204</v>
      </c>
      <c r="C94" s="67"/>
      <c r="D94" s="69"/>
      <c r="E94" s="69"/>
      <c r="F94" s="68"/>
      <c r="G94" s="68">
        <f>G12-G93</f>
        <v>120747.66</v>
      </c>
      <c r="H94" s="21" t="s">
        <v>112</v>
      </c>
      <c r="I94" s="31">
        <f>I12-I93</f>
        <v>-0.00300000049173832</v>
      </c>
      <c r="J94" s="6"/>
      <c r="K94" s="80"/>
      <c r="M94" s="81"/>
      <c r="N94" s="81"/>
    </row>
    <row r="95" ht="18" customHeight="1" spans="1:3">
      <c r="A95" s="2" t="s">
        <v>113</v>
      </c>
      <c r="C95" s="2"/>
    </row>
    <row r="96" ht="18" customHeight="1" spans="1:10">
      <c r="A96" s="21" t="s">
        <v>114</v>
      </c>
      <c r="B96" s="20" t="s">
        <v>115</v>
      </c>
      <c r="C96" s="33"/>
      <c r="D96" s="21" t="s">
        <v>114</v>
      </c>
      <c r="E96" s="19" t="s">
        <v>16</v>
      </c>
      <c r="F96" s="20" t="s">
        <v>115</v>
      </c>
      <c r="G96" s="20" t="s">
        <v>116</v>
      </c>
      <c r="H96" s="20" t="s">
        <v>117</v>
      </c>
      <c r="I96" s="20" t="s">
        <v>118</v>
      </c>
      <c r="J96" s="20" t="s">
        <v>119</v>
      </c>
    </row>
    <row r="97" ht="18" customHeight="1" spans="1:10">
      <c r="A97" s="33" t="s">
        <v>121</v>
      </c>
      <c r="B97" s="17">
        <f>(B12-B93)*0.25</f>
        <v>-491.622272728011</v>
      </c>
      <c r="C97" s="33"/>
      <c r="D97" s="9" t="s">
        <v>122</v>
      </c>
      <c r="E97" s="54" t="s">
        <v>123</v>
      </c>
      <c r="F97" s="70">
        <f>F12-F93</f>
        <v>-117104.032727273</v>
      </c>
      <c r="G97" s="70">
        <v>37733.8027272727</v>
      </c>
      <c r="H97" s="71">
        <v>-37733.8027272727</v>
      </c>
      <c r="I97" s="70">
        <v>134797.984545455</v>
      </c>
      <c r="J97" s="71">
        <v>-134797.984545455</v>
      </c>
    </row>
    <row r="98" ht="18" customHeight="1" spans="1:10">
      <c r="A98" s="33" t="s">
        <v>124</v>
      </c>
      <c r="B98" s="72" t="s">
        <v>125</v>
      </c>
      <c r="C98" s="33"/>
      <c r="D98" s="73" t="s">
        <v>126</v>
      </c>
      <c r="E98" s="13">
        <v>0.05</v>
      </c>
      <c r="F98" s="12">
        <f>F97*E98</f>
        <v>-5855.20163636365</v>
      </c>
      <c r="G98" s="12">
        <v>1886.69013636364</v>
      </c>
      <c r="H98" s="74">
        <v>-1886.69013636364</v>
      </c>
      <c r="I98" s="12">
        <v>6739.89922727273</v>
      </c>
      <c r="J98" s="74">
        <v>-6739.89922727273</v>
      </c>
    </row>
    <row r="99" ht="18" customHeight="1" spans="1:10">
      <c r="A99" s="33" t="s">
        <v>127</v>
      </c>
      <c r="B99" s="72" t="s">
        <v>125</v>
      </c>
      <c r="C99" s="33"/>
      <c r="D99" s="73" t="s">
        <v>128</v>
      </c>
      <c r="E99" s="13">
        <v>0.03</v>
      </c>
      <c r="F99" s="12">
        <f>F97*E99</f>
        <v>-3513.12098181819</v>
      </c>
      <c r="G99" s="12">
        <v>1132.01408181818</v>
      </c>
      <c r="H99" s="74">
        <v>-1132.01408181818</v>
      </c>
      <c r="I99" s="12">
        <v>4043.93953636364</v>
      </c>
      <c r="J99" s="74">
        <v>-4043.93953636364</v>
      </c>
    </row>
    <row r="100" ht="18" customHeight="1" spans="1:10">
      <c r="A100" s="33"/>
      <c r="B100" s="12"/>
      <c r="C100" s="33"/>
      <c r="D100" s="73" t="s">
        <v>129</v>
      </c>
      <c r="E100" s="13">
        <v>0.02</v>
      </c>
      <c r="F100" s="12">
        <f>F97*E100</f>
        <v>-2342.08065454546</v>
      </c>
      <c r="G100" s="12">
        <v>754.676054545455</v>
      </c>
      <c r="H100" s="74">
        <v>-754.676054545455</v>
      </c>
      <c r="I100" s="12">
        <v>2695.95969090909</v>
      </c>
      <c r="J100" s="74">
        <v>-2695.95969090909</v>
      </c>
    </row>
    <row r="101" ht="18" customHeight="1" spans="1:10">
      <c r="A101" s="28" t="s">
        <v>130</v>
      </c>
      <c r="B101" s="29">
        <f>SUM(B97:B100)</f>
        <v>-491.622272728011</v>
      </c>
      <c r="C101" s="33"/>
      <c r="D101" s="28" t="s">
        <v>130</v>
      </c>
      <c r="E101" s="28"/>
      <c r="F101" s="32">
        <f>SUM(F97:F100)</f>
        <v>-128814.436</v>
      </c>
      <c r="G101" s="32">
        <v>41507.183</v>
      </c>
      <c r="H101" s="75">
        <v>-41507.183</v>
      </c>
      <c r="I101" s="32">
        <v>148277.783</v>
      </c>
      <c r="J101" s="75">
        <v>-148277.783</v>
      </c>
    </row>
    <row r="102" ht="18" customHeight="1" spans="3:10">
      <c r="C102" s="2"/>
      <c r="D102" s="30" t="s">
        <v>23</v>
      </c>
      <c r="E102" s="30"/>
      <c r="F102" s="31">
        <f>F101</f>
        <v>-128814.436</v>
      </c>
      <c r="G102" s="31">
        <v>41507.183</v>
      </c>
      <c r="H102" s="76">
        <v>-41507.183</v>
      </c>
      <c r="I102" s="31">
        <v>148277.783</v>
      </c>
      <c r="J102" s="76">
        <v>-148277.783</v>
      </c>
    </row>
    <row r="103" ht="18" customHeight="1" spans="3:9">
      <c r="C103" s="2"/>
      <c r="I103" s="3" t="s">
        <v>131</v>
      </c>
    </row>
    <row r="104" ht="18" customHeight="1" spans="3:3">
      <c r="C104" s="2"/>
    </row>
    <row r="105" ht="18" customHeight="1" spans="3:3">
      <c r="C105" s="2"/>
    </row>
    <row r="106" ht="18" customHeight="1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</sheetData>
  <protectedRanges>
    <protectedRange password="CF54" sqref="K68:L68 K72:L72" name="区域1"/>
    <protectedRange password="CF54" sqref="I68" name="区域1_1"/>
    <protectedRange password="CF54" sqref="K66:L66" name="区域1_3"/>
    <protectedRange password="CF54" sqref="K63" name="区域1_4"/>
    <protectedRange password="CF54" sqref="I75" name="区域1_2"/>
    <protectedRange password="CF54" sqref="I79" name="区域1_5"/>
  </protectedRanges>
  <autoFilter ref="A14:O10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2021-09-13T06:11:10Z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5AA3517AD6D44F938CDBD578EEAE0D56</vt:lpwstr>
  </property>
</Properties>
</file>