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6汤口路" sheetId="1" r:id="rId1"/>
  </sheets>
  <definedNames>
    <definedName name="_xlnm._FilterDatabase" localSheetId="0" hidden="1">'206汤口路'!$A$14:$O$41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<sst xmlns="http://schemas.openxmlformats.org/spreadsheetml/2006/main" count="93" uniqueCount="74">
  <si>
    <t>C7892  新206国道汤口路与三岗村村通道路交口交通监控工程</t>
  </si>
  <si>
    <t>中标日期</t>
  </si>
  <si>
    <t>2017.9.10</t>
  </si>
  <si>
    <t>中标价</t>
  </si>
  <si>
    <t>负责人</t>
  </si>
  <si>
    <t>孙容</t>
  </si>
  <si>
    <t>建设单位</t>
  </si>
  <si>
    <t>肥西县住房和城乡建设局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</si>
  <si>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</si>
  <si>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</si>
  <si>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</si>
  <si>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</si>
  <si>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</si>
  <si>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</si>
  <si>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</si>
  <si>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</si>
  <si>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</si>
  <si>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</si>
  <si>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</si>
  <si>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</si>
  <si>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</si>
  <si>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</si>
  <si>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17.11.6</t>
  </si>
  <si>
    <t>17.11.26</t>
  </si>
  <si>
    <t>中</t>
  </si>
  <si>
    <t>新中行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</si>
  <si>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</si>
  <si>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</si>
  <si>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</si>
  <si>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</si>
  <si>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</si>
  <si>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</si>
  <si>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</si>
  <si>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</si>
  <si>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</si>
  <si>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</si>
  <si>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</si>
  <si>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</si>
  <si>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</si>
  <si>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</si>
  <si>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王玲子</t>
  </si>
  <si>
    <t>1份</t>
  </si>
  <si>
    <t>专</t>
  </si>
  <si>
    <t>安徽合信国质检验检测有限公司</t>
  </si>
  <si>
    <t>检测费</t>
  </si>
  <si>
    <t>中国移动通信集团安徽有限公司合肥分公司</t>
  </si>
  <si>
    <t>维保服务费</t>
  </si>
  <si>
    <t>安徽融畅智能科技有限公司</t>
  </si>
  <si>
    <t>工程服务</t>
  </si>
  <si>
    <t>2021-189#-5.5万</t>
  </si>
  <si>
    <t>普</t>
  </si>
  <si>
    <t>庐江县台创园优加打印店</t>
  </si>
  <si>
    <t xml:space="preserve">图纸打印                 </t>
  </si>
  <si>
    <t xml:space="preserve">                </t>
  </si>
  <si>
    <t>扣</t>
  </si>
  <si>
    <t>手续费</t>
  </si>
  <si>
    <t>代扣增值税及附加、印花税、水利基金</t>
  </si>
  <si>
    <t>代扣增值税及附加</t>
  </si>
  <si>
    <t>可支付金额</t>
  </si>
  <si>
    <t>公司代缴税金：</t>
  </si>
  <si>
    <t>税种</t>
  </si>
  <si>
    <t>税额</t>
  </si>
  <si>
    <t>11月税费</t>
  </si>
  <si>
    <t>2021年2月份增值税差额</t>
  </si>
  <si>
    <t>企业所得税</t>
  </si>
  <si>
    <t>增值税</t>
  </si>
  <si>
    <t>差额</t>
  </si>
  <si>
    <t>印花税</t>
  </si>
  <si>
    <t>城市维护建设税</t>
  </si>
  <si>
    <t>0.07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</si>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</sst>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8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yyyy&quot;年&quot;m&quot;月&quot;;@"/>
    <numFmt numFmtId="178" formatCode="yy/m/d;@"/>
    <numFmt numFmtId="179" formatCode="#,##0_ "/>
  </numFmts>
  <fonts count="29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Alignment="1">
      <alignment vertical="center"/>
    </xf>
    <xf numFmtId="178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1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left" vertical="center" wrapText="1"/>
    </xf>
    <xf numFmtId="178" fontId="5" fillId="0" borderId="2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8" fontId="6" fillId="0" borderId="0" xfId="0" applyNumberFormat="1" applyFont="1" applyAlignment="1">
      <alignment horizontal="center" vertical="center" wrapText="1"/>
    </xf>
    <xf numFmtId="178" fontId="4" fillId="0" borderId="0" xfId="0" applyNumberFormat="1" applyFont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9" fontId="4" fillId="0" borderId="2" xfId="1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8" fontId="4" fillId="0" borderId="2" xfId="0" applyNumberFormat="1" applyFont="1" applyBorder="1" applyAlignment="1">
      <alignment horizontal="center" vertical="center" wrapText="1"/>
    </xf>
    <xf numFmtId="9" fontId="4" fillId="0" borderId="2" xfId="11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vertical="center"/>
    </xf>
    <xf numFmtId="176" fontId="7" fillId="3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7" fillId="4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 wrapText="1"/>
    </xf>
    <xf numFmtId="178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9" fontId="5" fillId="5" borderId="2" xfId="11" applyFont="1" applyFill="1" applyBorder="1" applyAlignment="1">
      <alignment horizontal="center" vertical="center"/>
    </xf>
    <xf numFmtId="9" fontId="5" fillId="5" borderId="2" xfId="1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76" fontId="7" fillId="4" borderId="2" xfId="0" applyNumberFormat="1" applyFont="1" applyFill="1" applyBorder="1" applyAlignment="1">
      <alignment vertical="center" wrapText="1"/>
    </xf>
    <xf numFmtId="178" fontId="4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 wrapText="1"/>
    </xf>
    <xf numFmtId="178" fontId="6" fillId="0" borderId="0" xfId="0" applyNumberFormat="1" applyFont="1" applyAlignment="1">
      <alignment horizontal="center" vertical="center"/>
    </xf>
    <xf numFmtId="178" fontId="4" fillId="0" borderId="5" xfId="0" applyNumberFormat="1" applyFont="1" applyBorder="1" applyAlignment="1">
      <alignment horizontal="left" vertical="center"/>
    </xf>
    <xf numFmtId="178" fontId="4" fillId="0" borderId="6" xfId="0" applyNumberFormat="1" applyFont="1" applyBorder="1" applyAlignment="1">
      <alignment horizontal="left" vertical="center"/>
    </xf>
    <xf numFmtId="10" fontId="4" fillId="0" borderId="0" xfId="0" applyNumberFormat="1" applyFont="1" applyAlignment="1">
      <alignment vertical="center"/>
    </xf>
    <xf numFmtId="10" fontId="7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abSelected="1" workbookViewId="0">
      <selection activeCell="L23" sqref="L23"/>
    </sheetView>
  </sheetViews>
  <sheetFormatPr defaultColWidth="9" defaultRowHeight="12"/>
  <cols>
    <col min="1" max="1" width="10.775" style="2" customWidth="1"/>
    <col min="2" max="2" width="12.2166666666667" style="3" customWidth="1"/>
    <col min="3" max="3" width="6" style="3" customWidth="1"/>
    <col min="4" max="4" width="13.3333333333333" style="3" customWidth="1"/>
    <col min="5" max="5" width="6" style="3" customWidth="1"/>
    <col min="6" max="7" width="14.1083333333333" style="3" customWidth="1"/>
    <col min="8" max="8" width="13.4416666666667" style="4" customWidth="1"/>
    <col min="9" max="9" width="13.8833333333333" style="3" customWidth="1"/>
    <col min="10" max="10" width="7.775" style="5" customWidth="1"/>
    <col min="11" max="11" width="31.4416666666667" style="6" customWidth="1"/>
    <col min="12" max="12" width="17.2166666666667" style="6" customWidth="1"/>
    <col min="13" max="13" width="18.775" style="6" customWidth="1"/>
    <col min="14" max="14" width="5.66666666666667" style="6" customWidth="1"/>
    <col min="15" max="16384" width="9" style="6"/>
  </cols>
  <sheetData>
    <row r="1" ht="21.9" customHeight="1" spans="1:15">
      <c r="A1" s="7" t="s">
        <v>0</v>
      </c>
      <c r="B1" s="7"/>
      <c r="C1" s="7"/>
      <c r="D1" s="7"/>
      <c r="E1" s="7"/>
      <c r="F1" s="7"/>
      <c r="G1" s="7"/>
      <c r="H1" s="8"/>
      <c r="I1" s="7"/>
      <c r="J1" s="7"/>
      <c r="K1" s="58"/>
      <c r="L1" s="58"/>
      <c r="M1" s="30"/>
      <c r="N1" s="30"/>
      <c r="O1" s="30"/>
    </row>
    <row r="2" ht="18" customHeight="1" spans="1:15">
      <c r="A2" s="9" t="s">
        <v>1</v>
      </c>
      <c r="B2" s="10" t="s">
        <v>2</v>
      </c>
      <c r="C2" s="11" t="s">
        <v>3</v>
      </c>
      <c r="D2" s="11">
        <v>698921.91</v>
      </c>
      <c r="E2" s="12" t="s">
        <v>4</v>
      </c>
      <c r="F2" s="11" t="s">
        <v>5</v>
      </c>
      <c r="G2" s="12" t="s">
        <v>6</v>
      </c>
      <c r="H2" s="13" t="s">
        <v>7</v>
      </c>
      <c r="I2" s="59"/>
      <c r="J2" s="60"/>
      <c r="K2" s="58"/>
      <c r="L2" s="58"/>
      <c r="M2" s="30"/>
      <c r="N2" s="30"/>
      <c r="O2" s="30"/>
    </row>
    <row r="3" ht="18" customHeight="1" spans="1:15">
      <c r="A3" s="9" t="s">
        <v>8</v>
      </c>
      <c r="B3" s="14"/>
      <c r="C3" s="11" t="s">
        <v>9</v>
      </c>
      <c r="D3" s="11"/>
      <c r="E3" s="15"/>
      <c r="F3" s="15"/>
      <c r="G3" s="15"/>
      <c r="H3" s="16"/>
      <c r="I3" s="58"/>
      <c r="J3" s="58"/>
      <c r="K3" s="58"/>
      <c r="L3" s="58"/>
      <c r="M3" s="30"/>
      <c r="N3" s="30"/>
      <c r="O3" s="30"/>
    </row>
    <row r="4" ht="18" customHeight="1" spans="1:15">
      <c r="A4" s="17" t="s">
        <v>10</v>
      </c>
      <c r="B4" s="15"/>
      <c r="C4" s="15"/>
      <c r="D4" s="15"/>
      <c r="E4" s="15"/>
      <c r="F4" s="15"/>
      <c r="G4" s="15"/>
      <c r="H4" s="16"/>
      <c r="I4" s="58"/>
      <c r="J4" s="58"/>
      <c r="K4" s="58"/>
      <c r="L4" s="58"/>
      <c r="M4" s="30"/>
      <c r="N4" s="30"/>
      <c r="O4" s="30"/>
    </row>
    <row r="5" ht="18" customHeight="1" spans="1:15">
      <c r="A5" s="18" t="s">
        <v>11</v>
      </c>
      <c r="B5" s="18" t="s">
        <v>12</v>
      </c>
      <c r="C5" s="18" t="s">
        <v>13</v>
      </c>
      <c r="D5" s="18"/>
      <c r="E5" s="18" t="s">
        <v>14</v>
      </c>
      <c r="F5" s="18"/>
      <c r="G5" s="18" t="s">
        <v>15</v>
      </c>
      <c r="H5" s="19" t="s">
        <v>16</v>
      </c>
      <c r="I5" s="44"/>
      <c r="J5" s="44"/>
      <c r="K5" s="30"/>
      <c r="L5" s="30"/>
      <c r="M5" s="30"/>
      <c r="N5" s="30"/>
      <c r="O5" s="30"/>
    </row>
    <row r="6" ht="18" customHeight="1" spans="1:15">
      <c r="A6" s="18"/>
      <c r="B6" s="18"/>
      <c r="C6" s="18" t="s">
        <v>17</v>
      </c>
      <c r="D6" s="18" t="s">
        <v>18</v>
      </c>
      <c r="E6" s="18" t="s">
        <v>17</v>
      </c>
      <c r="F6" s="18" t="s">
        <v>18</v>
      </c>
      <c r="G6" s="18"/>
      <c r="H6" s="19" t="s">
        <v>19</v>
      </c>
      <c r="I6" s="44" t="s">
        <v>20</v>
      </c>
      <c r="J6" s="44" t="s">
        <v>21</v>
      </c>
      <c r="K6" s="30"/>
      <c r="L6" s="30"/>
      <c r="M6" s="30"/>
      <c r="N6" s="30"/>
      <c r="O6" s="30"/>
    </row>
    <row r="7" ht="18" customHeight="1" spans="1:15">
      <c r="A7" s="20" t="s">
        <v>22</v>
      </c>
      <c r="B7" s="11">
        <f t="shared" ref="B7:B8" si="0">G7/(1+C7+E7)</f>
        <v>556637.168141593</v>
      </c>
      <c r="C7" s="21">
        <v>0.02</v>
      </c>
      <c r="D7" s="11">
        <f t="shared" ref="D7:D8" si="1">G7/(1+E7+C7)*C7</f>
        <v>11132.7433628319</v>
      </c>
      <c r="E7" s="21">
        <v>0.11</v>
      </c>
      <c r="F7" s="11">
        <f t="shared" ref="F7:F8" si="2">G7/(1+C7+E7)*E7</f>
        <v>61230.0884955752</v>
      </c>
      <c r="G7" s="22">
        <v>629000</v>
      </c>
      <c r="H7" s="23" t="s">
        <v>23</v>
      </c>
      <c r="I7" s="11">
        <v>629000</v>
      </c>
      <c r="J7" s="47" t="s">
        <v>24</v>
      </c>
      <c r="K7" s="30"/>
      <c r="L7" s="30"/>
      <c r="M7" s="30"/>
      <c r="N7" s="30"/>
      <c r="O7" s="30"/>
    </row>
    <row r="8" ht="18" customHeight="1" spans="1:15">
      <c r="A8" s="20">
        <v>44228</v>
      </c>
      <c r="B8" s="11">
        <f t="shared" si="0"/>
        <v>63239.3486238532</v>
      </c>
      <c r="C8" s="24">
        <v>0</v>
      </c>
      <c r="D8" s="11">
        <f t="shared" si="1"/>
        <v>0</v>
      </c>
      <c r="E8" s="24">
        <v>0.09</v>
      </c>
      <c r="F8" s="11">
        <f t="shared" si="2"/>
        <v>5691.54137614679</v>
      </c>
      <c r="G8" s="22">
        <v>68930.89</v>
      </c>
      <c r="H8" s="23">
        <v>44235</v>
      </c>
      <c r="I8" s="11">
        <v>68930.89</v>
      </c>
      <c r="J8" s="47" t="s">
        <v>25</v>
      </c>
      <c r="K8" s="30"/>
      <c r="L8" s="30"/>
      <c r="M8" s="30"/>
      <c r="N8" s="30"/>
      <c r="O8" s="30"/>
    </row>
    <row r="9" ht="18" customHeight="1" spans="1:15">
      <c r="A9" s="20"/>
      <c r="B9" s="11">
        <f t="shared" ref="B9:B11" si="3">G9/(1+C9+E9)</f>
        <v>0</v>
      </c>
      <c r="C9" s="21"/>
      <c r="D9" s="11">
        <f t="shared" ref="D9:D11" si="4">G9/(1+E9+C9)*C9</f>
        <v>0</v>
      </c>
      <c r="E9" s="21">
        <v>0.08</v>
      </c>
      <c r="F9" s="11">
        <f t="shared" ref="F9:F11" si="5">G9/(1+C9+E9)*E9</f>
        <v>0</v>
      </c>
      <c r="G9" s="22"/>
      <c r="H9" s="23"/>
      <c r="I9" s="11"/>
      <c r="J9" s="47"/>
      <c r="K9" s="30"/>
      <c r="L9" s="30"/>
      <c r="M9" s="30"/>
      <c r="N9" s="30"/>
      <c r="O9" s="30"/>
    </row>
    <row r="10" ht="18" customHeight="1" spans="1:15">
      <c r="A10" s="20"/>
      <c r="B10" s="11">
        <f t="shared" si="3"/>
        <v>0</v>
      </c>
      <c r="C10" s="21"/>
      <c r="D10" s="11">
        <f t="shared" si="4"/>
        <v>0</v>
      </c>
      <c r="E10" s="21">
        <v>0.08</v>
      </c>
      <c r="F10" s="11">
        <f t="shared" si="5"/>
        <v>0</v>
      </c>
      <c r="G10" s="22"/>
      <c r="H10" s="23"/>
      <c r="I10" s="11"/>
      <c r="J10" s="47"/>
      <c r="K10" s="30"/>
      <c r="L10" s="30"/>
      <c r="M10" s="30"/>
      <c r="N10" s="30"/>
      <c r="O10" s="30"/>
    </row>
    <row r="11" ht="18" customHeight="1" spans="1:15">
      <c r="A11" s="20"/>
      <c r="B11" s="11">
        <f t="shared" si="3"/>
        <v>0</v>
      </c>
      <c r="C11" s="21"/>
      <c r="D11" s="11">
        <f t="shared" si="4"/>
        <v>0</v>
      </c>
      <c r="E11" s="21">
        <v>0.08</v>
      </c>
      <c r="F11" s="11">
        <f t="shared" si="5"/>
        <v>0</v>
      </c>
      <c r="G11" s="22"/>
      <c r="H11" s="23"/>
      <c r="I11" s="11"/>
      <c r="J11" s="47"/>
      <c r="K11" s="30"/>
      <c r="L11" s="30"/>
      <c r="M11" s="30"/>
      <c r="N11" s="30"/>
      <c r="O11" s="30"/>
    </row>
    <row r="12" ht="18" customHeight="1" spans="1:15">
      <c r="A12" s="25" t="s">
        <v>26</v>
      </c>
      <c r="B12" s="26">
        <f>SUM(B7:B11)</f>
        <v>619876.516765446</v>
      </c>
      <c r="C12" s="27"/>
      <c r="D12" s="27">
        <f>SUM(D7:D11)</f>
        <v>11132.7433628319</v>
      </c>
      <c r="E12" s="27"/>
      <c r="F12" s="28">
        <f>SUM(F7:F11)</f>
        <v>66921.629871722</v>
      </c>
      <c r="G12" s="27">
        <f>SUM(G7:G11)</f>
        <v>697930.89</v>
      </c>
      <c r="H12" s="29"/>
      <c r="I12" s="27">
        <f>SUM(I7:I11)</f>
        <v>697930.89</v>
      </c>
      <c r="J12" s="45"/>
      <c r="K12" s="15"/>
      <c r="L12" s="61"/>
      <c r="M12" s="30"/>
      <c r="N12" s="30"/>
      <c r="O12" s="30"/>
    </row>
    <row r="13" ht="18" customHeight="1" spans="1:10">
      <c r="A13" s="17" t="s">
        <v>27</v>
      </c>
      <c r="B13" s="30"/>
      <c r="C13" s="15"/>
      <c r="D13" s="15"/>
      <c r="E13" s="15"/>
      <c r="F13" s="15"/>
      <c r="G13" s="15"/>
      <c r="H13" s="31"/>
      <c r="I13" s="15"/>
      <c r="J13" s="15"/>
    </row>
    <row r="14" s="1" customFormat="1" ht="18" customHeight="1" spans="1:15">
      <c r="A14" s="32" t="s">
        <v>28</v>
      </c>
      <c r="B14" s="18" t="s">
        <v>29</v>
      </c>
      <c r="C14" s="18" t="s">
        <v>30</v>
      </c>
      <c r="D14" s="18" t="s">
        <v>31</v>
      </c>
      <c r="E14" s="18" t="s">
        <v>17</v>
      </c>
      <c r="F14" s="18" t="s">
        <v>32</v>
      </c>
      <c r="G14" s="18" t="s">
        <v>15</v>
      </c>
      <c r="H14" s="33" t="s">
        <v>33</v>
      </c>
      <c r="I14" s="18" t="s">
        <v>34</v>
      </c>
      <c r="J14" s="18" t="s">
        <v>21</v>
      </c>
      <c r="K14" s="62" t="s">
        <v>35</v>
      </c>
      <c r="L14" s="44" t="s">
        <v>36</v>
      </c>
      <c r="M14" s="44" t="s">
        <v>37</v>
      </c>
      <c r="N14" s="44" t="s">
        <v>38</v>
      </c>
      <c r="O14" s="44" t="s">
        <v>39</v>
      </c>
    </row>
    <row r="15" s="1" customFormat="1" ht="18" customHeight="1" spans="1:15">
      <c r="A15" s="34"/>
      <c r="B15" s="35">
        <f>ROUND(G15/(1+E15),2)</f>
        <v>0</v>
      </c>
      <c r="C15" s="36">
        <v>1</v>
      </c>
      <c r="D15" s="37"/>
      <c r="E15" s="38">
        <v>0</v>
      </c>
      <c r="F15" s="35">
        <f>ROUND(G15/(1+E15)*E15,2)</f>
        <v>0</v>
      </c>
      <c r="G15" s="22"/>
      <c r="H15" s="23" t="s">
        <v>23</v>
      </c>
      <c r="I15" s="11">
        <v>614995.28</v>
      </c>
      <c r="J15" s="47"/>
      <c r="K15" s="63" t="s">
        <v>40</v>
      </c>
      <c r="L15" s="64"/>
      <c r="M15" s="37"/>
      <c r="N15" s="37"/>
      <c r="O15" s="64"/>
    </row>
    <row r="16" s="1" customFormat="1" ht="18" customHeight="1" spans="1:15">
      <c r="A16" s="34">
        <v>44256</v>
      </c>
      <c r="B16" s="35">
        <f t="shared" ref="B16:B29" si="6">ROUND(G16/(1+E16),2)</f>
        <v>9433.96</v>
      </c>
      <c r="C16" s="36" t="s">
        <v>41</v>
      </c>
      <c r="D16" s="37" t="s">
        <v>42</v>
      </c>
      <c r="E16" s="39">
        <v>0.06</v>
      </c>
      <c r="F16" s="35">
        <f t="shared" ref="F16:F29" si="7">ROUND(G16/(1+E16)*E16,2)</f>
        <v>566.04</v>
      </c>
      <c r="G16" s="22">
        <v>10000</v>
      </c>
      <c r="H16" s="23"/>
      <c r="I16" s="11"/>
      <c r="J16" s="47"/>
      <c r="K16" s="63" t="s">
        <v>43</v>
      </c>
      <c r="L16" s="64" t="s">
        <v>44</v>
      </c>
      <c r="M16" s="37"/>
      <c r="N16" s="37"/>
      <c r="O16" s="64"/>
    </row>
    <row r="17" s="1" customFormat="1" ht="18" customHeight="1" spans="1:15">
      <c r="A17" s="34">
        <v>44256</v>
      </c>
      <c r="B17" s="35">
        <f t="shared" si="6"/>
        <v>11462.26</v>
      </c>
      <c r="C17" s="36">
        <v>1</v>
      </c>
      <c r="D17" s="37" t="s">
        <v>42</v>
      </c>
      <c r="E17" s="39">
        <v>0.06</v>
      </c>
      <c r="F17" s="35">
        <f t="shared" si="7"/>
        <v>687.74</v>
      </c>
      <c r="G17" s="22">
        <v>12150</v>
      </c>
      <c r="H17" s="23"/>
      <c r="I17" s="11"/>
      <c r="J17" s="47"/>
      <c r="K17" s="63" t="s">
        <v>45</v>
      </c>
      <c r="L17" s="64" t="s">
        <v>46</v>
      </c>
      <c r="M17" s="37"/>
      <c r="N17" s="37"/>
      <c r="O17" s="64"/>
    </row>
    <row r="18" s="1" customFormat="1" ht="18" customHeight="1" spans="1:15">
      <c r="A18" s="34">
        <v>44256</v>
      </c>
      <c r="B18" s="35">
        <f t="shared" si="6"/>
        <v>35779.82</v>
      </c>
      <c r="C18" s="36">
        <v>1</v>
      </c>
      <c r="D18" s="37" t="s">
        <v>42</v>
      </c>
      <c r="E18" s="39">
        <v>0.09</v>
      </c>
      <c r="F18" s="35">
        <f t="shared" si="7"/>
        <v>3220.18</v>
      </c>
      <c r="G18" s="22">
        <v>39000</v>
      </c>
      <c r="H18" s="23"/>
      <c r="I18" s="11"/>
      <c r="J18" s="47"/>
      <c r="K18" s="63" t="s">
        <v>47</v>
      </c>
      <c r="L18" s="64" t="s">
        <v>48</v>
      </c>
      <c r="M18" s="37" t="s">
        <v>49</v>
      </c>
      <c r="N18" s="37"/>
      <c r="O18" s="64"/>
    </row>
    <row r="19" s="1" customFormat="1" ht="18" customHeight="1" spans="1:15">
      <c r="A19" s="34">
        <v>44256</v>
      </c>
      <c r="B19" s="35">
        <f t="shared" si="6"/>
        <v>6500</v>
      </c>
      <c r="C19" s="36">
        <v>1</v>
      </c>
      <c r="D19" s="37" t="s">
        <v>50</v>
      </c>
      <c r="E19" s="38">
        <v>0</v>
      </c>
      <c r="F19" s="35">
        <f t="shared" si="7"/>
        <v>0</v>
      </c>
      <c r="G19" s="22">
        <v>6500</v>
      </c>
      <c r="H19" s="23"/>
      <c r="I19" s="11"/>
      <c r="J19" s="47"/>
      <c r="K19" s="63" t="s">
        <v>51</v>
      </c>
      <c r="L19" s="64" t="s">
        <v>52</v>
      </c>
      <c r="M19" s="37"/>
      <c r="N19" s="37"/>
      <c r="O19" s="64"/>
    </row>
    <row r="20" s="1" customFormat="1" ht="18" customHeight="1" spans="1:15">
      <c r="A20" s="34"/>
      <c r="B20" s="35">
        <f t="shared" si="6"/>
        <v>0</v>
      </c>
      <c r="C20" s="36"/>
      <c r="D20" s="37"/>
      <c r="E20" s="38">
        <v>0</v>
      </c>
      <c r="F20" s="35">
        <f t="shared" si="7"/>
        <v>0</v>
      </c>
      <c r="G20" s="22"/>
      <c r="H20" s="23"/>
      <c r="I20" s="11"/>
      <c r="J20" s="47"/>
      <c r="K20" s="63"/>
      <c r="L20" s="64"/>
      <c r="M20" s="37"/>
      <c r="N20" s="37"/>
      <c r="O20" s="64"/>
    </row>
    <row r="21" s="1" customFormat="1" ht="18" customHeight="1" spans="1:15">
      <c r="A21" s="34"/>
      <c r="B21" s="35"/>
      <c r="C21" s="36"/>
      <c r="D21" s="37"/>
      <c r="E21" s="38"/>
      <c r="F21" s="35"/>
      <c r="G21" s="22"/>
      <c r="H21" s="23"/>
      <c r="I21" s="11"/>
      <c r="J21" s="47"/>
      <c r="K21" s="63"/>
      <c r="L21" s="64"/>
      <c r="M21" s="37"/>
      <c r="N21" s="37"/>
      <c r="O21" s="64"/>
    </row>
    <row r="22" s="1" customFormat="1" ht="18" customHeight="1" spans="1:15">
      <c r="A22" s="34"/>
      <c r="B22" s="35">
        <f t="shared" si="6"/>
        <v>0</v>
      </c>
      <c r="C22" s="36"/>
      <c r="D22" s="37"/>
      <c r="E22" s="38">
        <v>0</v>
      </c>
      <c r="F22" s="35">
        <f t="shared" si="7"/>
        <v>0</v>
      </c>
      <c r="G22" s="22"/>
      <c r="H22" s="23"/>
      <c r="I22" s="11"/>
      <c r="J22" s="47"/>
      <c r="K22" s="63"/>
      <c r="L22" s="64" t="s">
        <v>53</v>
      </c>
      <c r="M22" s="37"/>
      <c r="N22" s="37"/>
      <c r="O22" s="64"/>
    </row>
    <row r="23" s="1" customFormat="1" ht="18" customHeight="1" spans="1:15">
      <c r="A23" s="34"/>
      <c r="B23" s="35">
        <f t="shared" si="6"/>
        <v>0</v>
      </c>
      <c r="C23" s="36"/>
      <c r="D23" s="37"/>
      <c r="E23" s="38"/>
      <c r="F23" s="35">
        <f t="shared" si="7"/>
        <v>0</v>
      </c>
      <c r="G23" s="22"/>
      <c r="H23" s="23"/>
      <c r="I23" s="11"/>
      <c r="J23" s="47"/>
      <c r="K23" s="63"/>
      <c r="L23" s="64"/>
      <c r="M23" s="37"/>
      <c r="N23" s="37"/>
      <c r="O23" s="64"/>
    </row>
    <row r="24" s="1" customFormat="1" ht="18" customHeight="1" spans="1:15">
      <c r="A24" s="34"/>
      <c r="B24" s="35">
        <f t="shared" si="6"/>
        <v>0</v>
      </c>
      <c r="C24" s="36"/>
      <c r="D24" s="37"/>
      <c r="E24" s="38"/>
      <c r="F24" s="35">
        <f t="shared" si="7"/>
        <v>0</v>
      </c>
      <c r="G24" s="22"/>
      <c r="H24" s="23"/>
      <c r="I24" s="11"/>
      <c r="J24" s="47"/>
      <c r="K24" s="63"/>
      <c r="L24" s="64"/>
      <c r="M24" s="37"/>
      <c r="N24" s="37"/>
      <c r="O24" s="64"/>
    </row>
    <row r="25" s="1" customFormat="1" ht="18" customHeight="1" spans="1:15">
      <c r="A25" s="34"/>
      <c r="B25" s="35">
        <f t="shared" si="6"/>
        <v>0</v>
      </c>
      <c r="C25" s="36"/>
      <c r="D25" s="37"/>
      <c r="E25" s="38"/>
      <c r="F25" s="35">
        <f t="shared" si="7"/>
        <v>0</v>
      </c>
      <c r="G25" s="22"/>
      <c r="H25" s="23"/>
      <c r="I25" s="11"/>
      <c r="J25" s="47"/>
      <c r="K25" s="63"/>
      <c r="L25" s="64"/>
      <c r="M25" s="37"/>
      <c r="N25" s="37"/>
      <c r="O25" s="64"/>
    </row>
    <row r="26" s="1" customFormat="1" ht="18" customHeight="1" spans="1:15">
      <c r="A26" s="34"/>
      <c r="B26" s="35">
        <f t="shared" si="6"/>
        <v>0</v>
      </c>
      <c r="C26" s="36"/>
      <c r="D26" s="37"/>
      <c r="E26" s="38"/>
      <c r="F26" s="35">
        <f t="shared" si="7"/>
        <v>0</v>
      </c>
      <c r="G26" s="22"/>
      <c r="H26" s="23"/>
      <c r="I26" s="11"/>
      <c r="J26" s="47"/>
      <c r="K26" s="63"/>
      <c r="L26" s="64"/>
      <c r="M26" s="37"/>
      <c r="N26" s="37"/>
      <c r="O26" s="64"/>
    </row>
    <row r="27" s="1" customFormat="1" ht="18" customHeight="1" spans="1:15">
      <c r="A27" s="34"/>
      <c r="B27" s="35">
        <f t="shared" si="6"/>
        <v>0</v>
      </c>
      <c r="C27" s="36"/>
      <c r="D27" s="37"/>
      <c r="E27" s="38"/>
      <c r="F27" s="35">
        <f t="shared" si="7"/>
        <v>0</v>
      </c>
      <c r="G27" s="22"/>
      <c r="H27" s="23">
        <v>44365</v>
      </c>
      <c r="I27" s="11">
        <v>100</v>
      </c>
      <c r="J27" s="47" t="s">
        <v>54</v>
      </c>
      <c r="K27" s="63" t="s">
        <v>55</v>
      </c>
      <c r="L27" s="64"/>
      <c r="M27" s="37"/>
      <c r="N27" s="37"/>
      <c r="O27" s="64"/>
    </row>
    <row r="28" s="1" customFormat="1" ht="18" customHeight="1" spans="1:15">
      <c r="A28" s="34"/>
      <c r="B28" s="35">
        <f t="shared" si="6"/>
        <v>0</v>
      </c>
      <c r="C28" s="36"/>
      <c r="D28" s="37"/>
      <c r="E28" s="38"/>
      <c r="F28" s="35">
        <f t="shared" si="7"/>
        <v>0</v>
      </c>
      <c r="G28" s="22"/>
      <c r="H28" s="23">
        <v>44365</v>
      </c>
      <c r="I28" s="11">
        <v>1422.31</v>
      </c>
      <c r="J28" s="47" t="s">
        <v>54</v>
      </c>
      <c r="K28" s="63" t="s">
        <v>56</v>
      </c>
      <c r="L28" s="64"/>
      <c r="M28" s="37"/>
      <c r="N28" s="37"/>
      <c r="O28" s="64"/>
    </row>
    <row r="29" s="1" customFormat="1" ht="18" customHeight="1" spans="1:15">
      <c r="A29" s="34"/>
      <c r="B29" s="35">
        <f t="shared" si="6"/>
        <v>0</v>
      </c>
      <c r="C29" s="36"/>
      <c r="D29" s="37"/>
      <c r="E29" s="38"/>
      <c r="F29" s="35">
        <f t="shared" si="7"/>
        <v>0</v>
      </c>
      <c r="G29" s="22"/>
      <c r="H29" s="23" t="s">
        <v>23</v>
      </c>
      <c r="I29" s="11">
        <v>14004.72</v>
      </c>
      <c r="J29" s="47" t="s">
        <v>54</v>
      </c>
      <c r="K29" s="63" t="s">
        <v>57</v>
      </c>
      <c r="L29" s="64"/>
      <c r="M29" s="37"/>
      <c r="N29" s="37"/>
      <c r="O29" s="64"/>
    </row>
    <row r="30" ht="18" customHeight="1" spans="1:15">
      <c r="A30" s="27" t="s">
        <v>26</v>
      </c>
      <c r="B30" s="26">
        <f>SUM(B15:B29)</f>
        <v>63176.04</v>
      </c>
      <c r="C30" s="27"/>
      <c r="D30" s="40"/>
      <c r="E30" s="40"/>
      <c r="F30" s="28">
        <f>SUM(F15:F29)</f>
        <v>4473.96</v>
      </c>
      <c r="G30" s="27">
        <f>SUM(G15:G29)</f>
        <v>67650</v>
      </c>
      <c r="H30" s="29"/>
      <c r="I30" s="28">
        <f>SUM(I15:I29)</f>
        <v>630522.31</v>
      </c>
      <c r="J30" s="45"/>
      <c r="K30" s="65"/>
      <c r="L30" s="30"/>
      <c r="M30" s="66"/>
      <c r="N30" s="66"/>
      <c r="O30" s="30"/>
    </row>
    <row r="31" ht="18" customHeight="1" spans="1:15">
      <c r="A31" s="41"/>
      <c r="B31" s="41">
        <f>B12-B30</f>
        <v>556700.476765446</v>
      </c>
      <c r="C31" s="41"/>
      <c r="D31" s="42"/>
      <c r="E31" s="42"/>
      <c r="F31" s="41">
        <f>F12-F30</f>
        <v>62447.669871722</v>
      </c>
      <c r="G31" s="41"/>
      <c r="H31" s="43" t="s">
        <v>58</v>
      </c>
      <c r="I31" s="27">
        <f>I12-I30</f>
        <v>67408.58</v>
      </c>
      <c r="J31" s="30"/>
      <c r="K31" s="30"/>
      <c r="L31" s="30"/>
      <c r="M31" s="30"/>
      <c r="N31" s="30"/>
      <c r="O31" s="30"/>
    </row>
    <row r="32" ht="18" customHeight="1" spans="1:15">
      <c r="A32" s="17" t="s">
        <v>59</v>
      </c>
      <c r="B32" s="15"/>
      <c r="C32" s="17"/>
      <c r="D32" s="15"/>
      <c r="E32" s="15"/>
      <c r="F32" s="30"/>
      <c r="G32" s="30"/>
      <c r="H32" s="31"/>
      <c r="I32" s="15"/>
      <c r="J32" s="61"/>
      <c r="K32" s="30"/>
      <c r="L32" s="30"/>
      <c r="M32" s="30"/>
      <c r="N32" s="30"/>
      <c r="O32" s="30"/>
    </row>
    <row r="33" ht="18" customHeight="1" spans="1:15">
      <c r="A33" s="44" t="s">
        <v>60</v>
      </c>
      <c r="B33" s="18" t="s">
        <v>61</v>
      </c>
      <c r="C33" s="45"/>
      <c r="D33" s="44" t="s">
        <v>60</v>
      </c>
      <c r="E33" s="18" t="s">
        <v>17</v>
      </c>
      <c r="F33" s="18" t="s">
        <v>61</v>
      </c>
      <c r="G33" s="18" t="s">
        <v>62</v>
      </c>
      <c r="H33" s="46" t="s">
        <v>63</v>
      </c>
      <c r="I33" s="15"/>
      <c r="J33" s="61"/>
      <c r="K33" s="30"/>
      <c r="L33" s="30"/>
      <c r="M33" s="30"/>
      <c r="N33" s="30"/>
      <c r="O33" s="30"/>
    </row>
    <row r="34" ht="18" customHeight="1" spans="1:15">
      <c r="A34" s="45" t="s">
        <v>64</v>
      </c>
      <c r="B34" s="35">
        <f>(B12-B30)*0.25</f>
        <v>139175.119191362</v>
      </c>
      <c r="C34" s="45"/>
      <c r="D34" s="9" t="s">
        <v>65</v>
      </c>
      <c r="E34" s="47" t="s">
        <v>66</v>
      </c>
      <c r="F34" s="28">
        <f>F12-F30</f>
        <v>62447.669871722</v>
      </c>
      <c r="G34" s="28"/>
      <c r="H34" s="48">
        <f>F8-F30</f>
        <v>1217.58137614679</v>
      </c>
      <c r="I34" s="15"/>
      <c r="J34" s="61"/>
      <c r="K34" s="30"/>
      <c r="L34" s="30"/>
      <c r="M34" s="30"/>
      <c r="N34" s="30"/>
      <c r="O34" s="30"/>
    </row>
    <row r="35" ht="18" customHeight="1" spans="1:15">
      <c r="A35" s="45" t="s">
        <v>67</v>
      </c>
      <c r="B35" s="11">
        <f>G12*0.0003</f>
        <v>209.379267</v>
      </c>
      <c r="C35" s="45"/>
      <c r="D35" s="49" t="s">
        <v>68</v>
      </c>
      <c r="E35" s="50" t="s">
        <v>69</v>
      </c>
      <c r="F35" s="11">
        <f>F34*E35</f>
        <v>4371.33689102054</v>
      </c>
      <c r="G35" s="11"/>
      <c r="H35" s="46">
        <f>H34*0.07</f>
        <v>85.2306963302752</v>
      </c>
      <c r="I35" s="15"/>
      <c r="J35" s="61"/>
      <c r="K35" s="30"/>
      <c r="L35" s="30"/>
      <c r="M35" s="30"/>
      <c r="N35" s="30"/>
      <c r="O35" s="30"/>
    </row>
    <row r="36" ht="18" customHeight="1" spans="1:15">
      <c r="A36" s="45" t="s">
        <v>70</v>
      </c>
      <c r="B36" s="11">
        <f>B12*0.0006</f>
        <v>371.925910059268</v>
      </c>
      <c r="C36" s="45"/>
      <c r="D36" s="49" t="s">
        <v>71</v>
      </c>
      <c r="E36" s="50">
        <v>0.03</v>
      </c>
      <c r="F36" s="11">
        <f>F34*E36</f>
        <v>1873.43009615166</v>
      </c>
      <c r="G36" s="11"/>
      <c r="H36" s="46">
        <f>H34*E36</f>
        <v>36.5274412844036</v>
      </c>
      <c r="I36" s="15"/>
      <c r="J36" s="61"/>
      <c r="K36" s="30"/>
      <c r="L36" s="30"/>
      <c r="M36" s="30"/>
      <c r="N36" s="30"/>
      <c r="O36" s="30"/>
    </row>
    <row r="37" ht="18" customHeight="1" spans="1:15">
      <c r="A37" s="45"/>
      <c r="B37" s="45"/>
      <c r="C37" s="45"/>
      <c r="D37" s="51" t="s">
        <v>72</v>
      </c>
      <c r="E37" s="52">
        <v>0.02</v>
      </c>
      <c r="F37" s="53">
        <f>F34*E37</f>
        <v>1248.95339743444</v>
      </c>
      <c r="G37" s="53"/>
      <c r="H37" s="46">
        <f>H34*E37</f>
        <v>24.3516275229358</v>
      </c>
      <c r="I37" s="15"/>
      <c r="J37" s="61"/>
      <c r="K37" s="30"/>
      <c r="L37" s="30"/>
      <c r="M37" s="30"/>
      <c r="N37" s="30"/>
      <c r="O37" s="30"/>
    </row>
    <row r="38" ht="18" customHeight="1" spans="1:15">
      <c r="A38" s="25" t="s">
        <v>73</v>
      </c>
      <c r="B38" s="26">
        <f>SUM(B34:B37)</f>
        <v>139756.424368421</v>
      </c>
      <c r="C38" s="54"/>
      <c r="D38" s="25" t="s">
        <v>73</v>
      </c>
      <c r="E38" s="55"/>
      <c r="F38" s="28">
        <f>SUM(F34:F37)</f>
        <v>69941.3902563286</v>
      </c>
      <c r="G38" s="28"/>
      <c r="H38" s="48">
        <f>SUM(H34:H37)</f>
        <v>1363.6911412844</v>
      </c>
      <c r="I38" s="15"/>
      <c r="J38" s="61"/>
      <c r="K38" s="30"/>
      <c r="L38" s="30"/>
      <c r="M38" s="30"/>
      <c r="N38" s="30"/>
      <c r="O38" s="30"/>
    </row>
    <row r="39" ht="18" customHeight="1" spans="1:15">
      <c r="A39" s="17"/>
      <c r="B39" s="15"/>
      <c r="C39" s="17"/>
      <c r="D39" s="11" t="s">
        <v>67</v>
      </c>
      <c r="E39" s="56">
        <v>0.0003</v>
      </c>
      <c r="F39" s="11">
        <f>G12*E39</f>
        <v>209.379267</v>
      </c>
      <c r="G39" s="45"/>
      <c r="H39" s="46">
        <f>G8*E39</f>
        <v>20.679267</v>
      </c>
      <c r="I39" s="15"/>
      <c r="J39" s="61"/>
      <c r="K39" s="30"/>
      <c r="L39" s="30"/>
      <c r="M39" s="30"/>
      <c r="N39" s="30"/>
      <c r="O39" s="30"/>
    </row>
    <row r="40" ht="18" customHeight="1" spans="3:8">
      <c r="C40" s="2"/>
      <c r="D40" s="11" t="s">
        <v>70</v>
      </c>
      <c r="E40" s="56">
        <v>0.0006</v>
      </c>
      <c r="F40" s="11">
        <f>B12*E40</f>
        <v>371.925910059268</v>
      </c>
      <c r="G40" s="45"/>
      <c r="H40" s="46">
        <f>B8*E40</f>
        <v>37.9436091743119</v>
      </c>
    </row>
    <row r="41" ht="18" customHeight="1" spans="3:8">
      <c r="C41" s="2"/>
      <c r="D41" s="11" t="s">
        <v>26</v>
      </c>
      <c r="E41" s="56"/>
      <c r="F41" s="27">
        <f>F38+F39+F40</f>
        <v>70522.6954333879</v>
      </c>
      <c r="G41" s="40"/>
      <c r="H41" s="57">
        <f>H38+H39+H40</f>
        <v>1422.31401745871</v>
      </c>
    </row>
    <row r="42" spans="3:7">
      <c r="C42" s="2"/>
      <c r="F42" s="6"/>
      <c r="G42" s="6"/>
    </row>
    <row r="43" spans="3:7">
      <c r="C43" s="2"/>
      <c r="F43" s="6"/>
      <c r="G43" s="6"/>
    </row>
    <row r="44" spans="3:7">
      <c r="C44" s="2"/>
      <c r="F44" s="6"/>
      <c r="G44" s="6"/>
    </row>
    <row r="45" spans="3:7">
      <c r="C45" s="2"/>
      <c r="F45" s="6"/>
      <c r="G45" s="6"/>
    </row>
    <row r="46" spans="3:7">
      <c r="C46" s="2"/>
      <c r="F46" s="6"/>
      <c r="G46" s="6"/>
    </row>
    <row r="47" spans="3:7">
      <c r="C47" s="2"/>
      <c r="F47" s="6"/>
      <c r="G47" s="6"/>
    </row>
    <row r="48" spans="3:7">
      <c r="C48" s="2"/>
      <c r="F48" s="6"/>
      <c r="G48" s="6"/>
    </row>
    <row r="49" spans="3:7">
      <c r="C49" s="2"/>
      <c r="F49" s="6"/>
      <c r="G49" s="6"/>
    </row>
    <row r="50" spans="3:7">
      <c r="C50" s="2"/>
      <c r="F50" s="6"/>
      <c r="G50" s="6"/>
    </row>
    <row r="51" spans="3:7">
      <c r="C51" s="2"/>
      <c r="F51" s="6"/>
      <c r="G51" s="6"/>
    </row>
    <row r="52" spans="3:7">
      <c r="C52" s="2"/>
      <c r="F52" s="6"/>
      <c r="G52" s="6"/>
    </row>
    <row r="53" spans="3:7">
      <c r="C53" s="2"/>
      <c r="F53" s="6"/>
      <c r="G53" s="6"/>
    </row>
    <row r="54" spans="3:7">
      <c r="C54" s="2"/>
      <c r="F54" s="6"/>
      <c r="G54" s="6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</sheetData>
  <autoFilter ref="A14:O4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206汤口路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2021-02-01T01:49:00Z</dcterms:created>
  <dcterms:modified xsi:type="dcterms:W3CDTF">2021-06-18T02:15:38Z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AE6544094494407EA8B02F1DC2D2324D</vt:lpwstr>
  </property>
</Properties>
</file>