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新!$A$15:$O$50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4" authorId="0">
      <text>
        <r>
          <rPr>
            <sz val="9"/>
            <rFont val="宋体"/>
            <charset val="134"/>
          </rPr>
          <t>cw05:
填写专票税率</t>
        </r>
      </text>
    </comment>
    <comment ref="G1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3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<sst xmlns="http://schemas.openxmlformats.org/spreadsheetml/2006/main" count="220" uniqueCount="84">
  <si>
    <t>C7687  西新路（黄兴路-殷巷新村）改建工程施工项目</t>
  </si>
  <si>
    <t>中标日期</t>
  </si>
  <si>
    <t>中标价</t>
  </si>
  <si>
    <t>负责人</t>
  </si>
  <si>
    <t>傅俊逸</t>
  </si>
  <si>
    <t>建设单位</t>
  </si>
  <si>
    <t>无锡市锡山区人民政府东北塘街道办事处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</si>
  <si>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</si>
  <si>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</si>
  <si>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</si>
  <si>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</si>
  <si>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</si>
  <si>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</si>
  <si>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</si>
  <si>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</si>
  <si>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</si>
  <si>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</si>
  <si>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</si>
  <si>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</si>
  <si>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</si>
  <si>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</si>
  <si>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2018-2-</t>
  </si>
  <si>
    <t>银行承兑汇票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</si>
  <si>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</si>
  <si>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</si>
  <si>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</si>
  <si>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</si>
  <si>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</si>
  <si>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</si>
  <si>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</si>
  <si>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</si>
  <si>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</si>
  <si>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</si>
  <si>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</si>
  <si>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</si>
  <si>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</si>
  <si>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</si>
  <si>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</si>
  <si>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</si>
  <si>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北京市建壮咨询有限公司苏州分公司</t>
  </si>
  <si>
    <t>无锡市嘉源交通工程有限公司</t>
  </si>
  <si>
    <t>工程服务</t>
  </si>
  <si>
    <t>1份</t>
  </si>
  <si>
    <t>普</t>
  </si>
  <si>
    <t>工程施工</t>
  </si>
  <si>
    <t>有</t>
  </si>
  <si>
    <t>合同价18万多</t>
  </si>
  <si>
    <t>收</t>
  </si>
  <si>
    <t>转账手续费、水利基金（2020年12月份）</t>
  </si>
  <si>
    <t>5次</t>
  </si>
  <si>
    <t>扣</t>
  </si>
  <si>
    <t>转账手续费</t>
  </si>
  <si>
    <t>水利基金（2020年12月份）</t>
  </si>
  <si>
    <t>4次</t>
  </si>
  <si>
    <t>外经证</t>
  </si>
  <si>
    <t>退</t>
  </si>
  <si>
    <t>损失准备金</t>
  </si>
  <si>
    <t>3次</t>
  </si>
  <si>
    <t>暂扣</t>
  </si>
  <si>
    <t>印花第一次的</t>
  </si>
  <si>
    <t>外经证、管理费</t>
  </si>
  <si>
    <t>水利基金（18.2月-19.1月）</t>
  </si>
  <si>
    <t>管理费</t>
  </si>
  <si>
    <t>尚需提供成本</t>
  </si>
  <si>
    <t>可支付金额</t>
  </si>
  <si>
    <t>公司代缴税金：</t>
  </si>
  <si>
    <t>税种</t>
  </si>
  <si>
    <t>税额</t>
  </si>
  <si>
    <t>18.2月开票扣税</t>
  </si>
  <si>
    <t>19.1月开票扣税</t>
  </si>
  <si>
    <t>2020年12月开盘扣税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</si>
  <si>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</si>
  <si>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</si>
  <si>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</si>
  <si>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</si>
  <si>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</si>
  <si>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</si>
  <si>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</si>
  <si>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</si>
  <si>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</si>
  <si>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</si>
  <si>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西新路（黄兴路-殷巷新村）改建工程施工项目</t>
  </si>
  <si>
    <t>转账</t>
  </si>
  <si>
    <t>代办费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</si>
</sst>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 applyProtection="1">
      <alignment horizontal="right" vertical="center" wrapText="1"/>
    </xf>
    <xf numFmtId="178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15240</xdr:colOff>
      <xdr:row>40</xdr:row>
      <xdr:rowOff>197485</xdr:rowOff>
    </xdr:from>
    <xdr:to>
      <xdr:col>10</xdr:col>
      <xdr:colOff>800100</xdr:colOff>
      <xdr:row>48</xdr:row>
      <xdr:rowOff>66675</xdr:rowOff>
    </xdr:to>
    <xdr:pic>
      <xdr:nvPicPr>
        <xdr:cNvPr id="2" name="图片 1" descr="SAM@4(V7(B33JZX5FBIF$)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0965" y="9391650"/>
          <a:ext cx="1499235" cy="169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A16" workbookViewId="0">
      <selection activeCell="K42" sqref="K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5.25" style="3" customWidth="1"/>
    <col min="8" max="8" width="9.625" style="4" customWidth="1"/>
    <col min="9" max="9" width="13.875" style="3" customWidth="1"/>
    <col min="10" max="10" width="9.37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11.7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42920</v>
      </c>
      <c r="C2" s="11" t="s">
        <v>2</v>
      </c>
      <c r="D2" s="11">
        <v>1389002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1316771</v>
      </c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43140</v>
      </c>
      <c r="B7" s="11">
        <f>G7/(1+C7+E7)</f>
        <v>540540.54054054</v>
      </c>
      <c r="C7" s="22">
        <v>0.02</v>
      </c>
      <c r="D7" s="58">
        <f>G7/(1+E7+C7)*C7</f>
        <v>10810.8108108108</v>
      </c>
      <c r="E7" s="22">
        <v>0.09</v>
      </c>
      <c r="F7" s="11">
        <f>G7/(1+C7+E7)*E7</f>
        <v>48648.6486486486</v>
      </c>
      <c r="G7" s="59">
        <v>600000</v>
      </c>
      <c r="H7" s="20" t="s">
        <v>21</v>
      </c>
      <c r="I7" s="11">
        <v>510000</v>
      </c>
      <c r="J7" s="42" t="s">
        <v>22</v>
      </c>
    </row>
    <row r="8" ht="18" customHeight="1" spans="1:10">
      <c r="A8" s="20">
        <v>43474</v>
      </c>
      <c r="B8" s="11">
        <f>G8/(1+C8+E8)</f>
        <v>463636.363636364</v>
      </c>
      <c r="C8" s="22">
        <v>0.02</v>
      </c>
      <c r="D8" s="58">
        <f>G8/(1+E8+C8)*C8</f>
        <v>9272.72727272727</v>
      </c>
      <c r="E8" s="22">
        <v>0.08</v>
      </c>
      <c r="F8" s="11">
        <f>G8/(1+C8+E8)*E8</f>
        <v>37090.9090909091</v>
      </c>
      <c r="G8" s="59">
        <v>510000</v>
      </c>
      <c r="H8" s="20">
        <v>43497</v>
      </c>
      <c r="I8" s="11">
        <v>148000</v>
      </c>
      <c r="J8" s="50" t="s">
        <v>23</v>
      </c>
    </row>
    <row r="9" ht="18" customHeight="1" spans="1:10">
      <c r="A9" s="20">
        <v>44186</v>
      </c>
      <c r="B9" s="11">
        <f>G9/(1+C9+E9)</f>
        <v>189698.165137615</v>
      </c>
      <c r="C9" s="22">
        <v>0.02</v>
      </c>
      <c r="D9" s="58">
        <f>G9/(1+E9+C9)*C9</f>
        <v>3793.96330275229</v>
      </c>
      <c r="E9" s="60">
        <v>0.07</v>
      </c>
      <c r="F9" s="11">
        <f>G9/(1+C9+E9)*E9</f>
        <v>13278.871559633</v>
      </c>
      <c r="G9" s="59">
        <v>206771</v>
      </c>
      <c r="H9" s="20">
        <v>43845</v>
      </c>
      <c r="I9" s="11">
        <v>100000</v>
      </c>
      <c r="J9" s="42" t="s">
        <v>22</v>
      </c>
    </row>
    <row r="10" ht="18" customHeight="1" spans="1:10">
      <c r="A10" s="20"/>
      <c r="B10" s="11"/>
      <c r="C10" s="22"/>
      <c r="D10" s="58"/>
      <c r="E10" s="60"/>
      <c r="F10" s="11"/>
      <c r="G10" s="59"/>
      <c r="H10" s="20">
        <v>43851</v>
      </c>
      <c r="I10" s="11">
        <v>100000</v>
      </c>
      <c r="J10" s="50" t="s">
        <v>23</v>
      </c>
    </row>
    <row r="11" ht="18" customHeight="1" spans="1:10">
      <c r="A11" s="20"/>
      <c r="B11" s="11"/>
      <c r="C11" s="22"/>
      <c r="D11" s="58"/>
      <c r="E11" s="60"/>
      <c r="F11" s="11"/>
      <c r="G11" s="59"/>
      <c r="H11" s="20">
        <v>44234</v>
      </c>
      <c r="I11" s="11">
        <v>200000</v>
      </c>
      <c r="J11" s="50" t="s">
        <v>24</v>
      </c>
    </row>
    <row r="12" ht="18" customHeight="1" spans="1:10">
      <c r="A12" s="20"/>
      <c r="B12" s="11"/>
      <c r="C12" s="22"/>
      <c r="D12" s="58"/>
      <c r="E12" s="22"/>
      <c r="F12" s="11"/>
      <c r="G12" s="59"/>
      <c r="H12" s="20"/>
      <c r="I12" s="11"/>
      <c r="J12" s="50"/>
    </row>
    <row r="13" ht="18" customHeight="1" spans="1:10">
      <c r="A13" s="25" t="s">
        <v>25</v>
      </c>
      <c r="B13" s="61">
        <f>SUM(B7:B12)</f>
        <v>1193875.06931452</v>
      </c>
      <c r="C13" s="27"/>
      <c r="D13" s="27">
        <f>SUM(D7:D12)</f>
        <v>23877.5013862904</v>
      </c>
      <c r="E13" s="27"/>
      <c r="F13" s="62">
        <f>SUM(F7:F12)</f>
        <v>99018.4292991907</v>
      </c>
      <c r="G13" s="27">
        <f>SUM(G7:G12)</f>
        <v>1316771</v>
      </c>
      <c r="H13" s="30"/>
      <c r="I13" s="27">
        <f>SUM(I7:I12)</f>
        <v>1058000</v>
      </c>
      <c r="J13" s="30"/>
    </row>
    <row r="14" ht="18" customHeight="1" spans="1:12">
      <c r="A14" s="2" t="s">
        <v>26</v>
      </c>
      <c r="G14" s="3">
        <f>D3-G13</f>
        <v>0</v>
      </c>
      <c r="I14" s="3">
        <f>G13-I13</f>
        <v>258771</v>
      </c>
      <c r="J14" s="4"/>
      <c r="K14" s="4"/>
      <c r="L14" s="5"/>
    </row>
    <row r="15" ht="18" customHeight="1" spans="1:15">
      <c r="A15" s="31" t="s">
        <v>27</v>
      </c>
      <c r="B15" s="18" t="s">
        <v>28</v>
      </c>
      <c r="C15" s="17" t="s">
        <v>29</v>
      </c>
      <c r="D15" s="17" t="s">
        <v>30</v>
      </c>
      <c r="E15" s="17" t="s">
        <v>16</v>
      </c>
      <c r="F15" s="18" t="s">
        <v>31</v>
      </c>
      <c r="G15" s="18" t="s">
        <v>14</v>
      </c>
      <c r="H15" s="17" t="s">
        <v>32</v>
      </c>
      <c r="I15" s="18" t="s">
        <v>33</v>
      </c>
      <c r="J15" s="17" t="s">
        <v>20</v>
      </c>
      <c r="K15" s="51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</row>
    <row r="16" s="1" customFormat="1" ht="18" customHeight="1" spans="1:15">
      <c r="A16" s="32">
        <v>42979</v>
      </c>
      <c r="B16" s="63">
        <f t="shared" ref="B16:B22" si="0">ROUND(G16/(1+E16),2)</f>
        <v>9601.89</v>
      </c>
      <c r="C16" s="33"/>
      <c r="D16" s="34"/>
      <c r="E16" s="35">
        <v>0.06</v>
      </c>
      <c r="F16" s="63">
        <f t="shared" ref="F16:F22" si="1">ROUND(G16/(1+E16)*E16,2)</f>
        <v>576.11</v>
      </c>
      <c r="G16" s="59">
        <v>10178</v>
      </c>
      <c r="H16" s="20"/>
      <c r="I16" s="11"/>
      <c r="J16" s="42"/>
      <c r="K16" s="52" t="s">
        <v>39</v>
      </c>
      <c r="L16" s="53"/>
      <c r="M16" s="54"/>
      <c r="N16" s="54"/>
      <c r="O16" s="53"/>
    </row>
    <row r="17" s="1" customFormat="1" ht="18" customHeight="1" spans="1:15">
      <c r="A17" s="32">
        <v>43132</v>
      </c>
      <c r="B17" s="63">
        <f t="shared" si="0"/>
        <v>531531.53</v>
      </c>
      <c r="C17" s="33"/>
      <c r="D17" s="34"/>
      <c r="E17" s="35">
        <v>0.11</v>
      </c>
      <c r="F17" s="63">
        <f t="shared" si="1"/>
        <v>58468.47</v>
      </c>
      <c r="G17" s="59">
        <v>590000</v>
      </c>
      <c r="H17" s="20"/>
      <c r="I17" s="66"/>
      <c r="J17" s="42"/>
      <c r="K17" s="52" t="s">
        <v>40</v>
      </c>
      <c r="L17" s="53"/>
      <c r="M17" s="54"/>
      <c r="N17" s="54"/>
      <c r="O17" s="53"/>
    </row>
    <row r="18" s="1" customFormat="1" ht="18" customHeight="1" spans="1:15">
      <c r="A18" s="32"/>
      <c r="B18" s="63">
        <f t="shared" si="0"/>
        <v>0</v>
      </c>
      <c r="C18" s="33"/>
      <c r="D18" s="34"/>
      <c r="E18" s="35"/>
      <c r="F18" s="63">
        <f t="shared" si="1"/>
        <v>0</v>
      </c>
      <c r="G18" s="59"/>
      <c r="H18" s="20" t="s">
        <v>21</v>
      </c>
      <c r="I18" s="66">
        <v>510000</v>
      </c>
      <c r="J18" s="42" t="s">
        <v>22</v>
      </c>
      <c r="K18" s="52" t="s">
        <v>40</v>
      </c>
      <c r="L18" s="53"/>
      <c r="M18" s="54"/>
      <c r="N18" s="54"/>
      <c r="O18" s="53"/>
    </row>
    <row r="19" s="1" customFormat="1" ht="18" customHeight="1" spans="1:15">
      <c r="A19" s="32">
        <v>43466</v>
      </c>
      <c r="B19" s="63">
        <f t="shared" si="0"/>
        <v>454363.64</v>
      </c>
      <c r="C19" s="33"/>
      <c r="D19" s="34"/>
      <c r="E19" s="35">
        <v>0.1</v>
      </c>
      <c r="F19" s="63">
        <f t="shared" si="1"/>
        <v>45436.36</v>
      </c>
      <c r="G19" s="59">
        <v>499800</v>
      </c>
      <c r="H19" s="20">
        <v>43499</v>
      </c>
      <c r="I19" s="67">
        <v>145072</v>
      </c>
      <c r="J19" s="50" t="s">
        <v>23</v>
      </c>
      <c r="K19" s="52" t="s">
        <v>40</v>
      </c>
      <c r="L19" s="53" t="s">
        <v>41</v>
      </c>
      <c r="M19" s="54"/>
      <c r="N19" s="54"/>
      <c r="O19" s="53"/>
    </row>
    <row r="20" s="1" customFormat="1" ht="18" customHeight="1" spans="1:15">
      <c r="A20" s="32"/>
      <c r="B20" s="63">
        <f t="shared" si="0"/>
        <v>0</v>
      </c>
      <c r="C20" s="33"/>
      <c r="D20" s="34"/>
      <c r="E20" s="35"/>
      <c r="F20" s="63">
        <f t="shared" si="1"/>
        <v>0</v>
      </c>
      <c r="G20" s="59"/>
      <c r="H20" s="20">
        <v>43853</v>
      </c>
      <c r="I20" s="66">
        <v>100000</v>
      </c>
      <c r="J20" s="42" t="s">
        <v>22</v>
      </c>
      <c r="K20" s="52" t="s">
        <v>40</v>
      </c>
      <c r="L20" s="53" t="s">
        <v>41</v>
      </c>
      <c r="M20" s="54"/>
      <c r="N20" s="54"/>
      <c r="O20" s="53"/>
    </row>
    <row r="21" s="1" customFormat="1" ht="18" customHeight="1" spans="1:15">
      <c r="A21" s="32"/>
      <c r="B21" s="63">
        <f t="shared" si="0"/>
        <v>0</v>
      </c>
      <c r="C21" s="33"/>
      <c r="D21" s="34"/>
      <c r="E21" s="35"/>
      <c r="F21" s="63">
        <f t="shared" si="1"/>
        <v>0</v>
      </c>
      <c r="G21" s="59"/>
      <c r="H21" s="20">
        <v>44167</v>
      </c>
      <c r="I21" s="66">
        <v>101400</v>
      </c>
      <c r="J21" s="50" t="s">
        <v>23</v>
      </c>
      <c r="K21" s="46" t="s">
        <v>40</v>
      </c>
      <c r="L21" s="53" t="s">
        <v>41</v>
      </c>
      <c r="M21" s="54"/>
      <c r="N21" s="54"/>
      <c r="O21" s="53"/>
    </row>
    <row r="22" s="1" customFormat="1" ht="18" customHeight="1" spans="1:15">
      <c r="A22" s="32">
        <v>44166</v>
      </c>
      <c r="B22" s="63">
        <f t="shared" si="0"/>
        <v>170600</v>
      </c>
      <c r="C22" s="33" t="s">
        <v>42</v>
      </c>
      <c r="D22" s="34" t="s">
        <v>43</v>
      </c>
      <c r="E22" s="35"/>
      <c r="F22" s="63">
        <f t="shared" si="1"/>
        <v>0</v>
      </c>
      <c r="G22" s="59">
        <v>170600</v>
      </c>
      <c r="H22" s="20"/>
      <c r="I22" s="66"/>
      <c r="J22" s="42"/>
      <c r="K22" s="46" t="s">
        <v>40</v>
      </c>
      <c r="L22" s="53" t="s">
        <v>44</v>
      </c>
      <c r="M22" s="54" t="s">
        <v>45</v>
      </c>
      <c r="N22" s="54"/>
      <c r="O22" s="53" t="s">
        <v>46</v>
      </c>
    </row>
    <row r="23" s="1" customFormat="1" ht="18" customHeight="1" spans="1:15">
      <c r="A23" s="32"/>
      <c r="B23" s="63"/>
      <c r="C23" s="33"/>
      <c r="D23" s="34"/>
      <c r="E23" s="35"/>
      <c r="F23" s="63"/>
      <c r="G23" s="59"/>
      <c r="H23" s="64">
        <v>44236</v>
      </c>
      <c r="I23" s="68">
        <v>200000</v>
      </c>
      <c r="J23" s="69" t="s">
        <v>23</v>
      </c>
      <c r="K23" s="52" t="s">
        <v>40</v>
      </c>
      <c r="L23" s="53" t="s">
        <v>44</v>
      </c>
      <c r="M23" s="54"/>
      <c r="N23" s="54"/>
      <c r="O23" s="53"/>
    </row>
    <row r="24" s="1" customFormat="1" ht="18" customHeight="1" spans="1:15">
      <c r="A24" s="32"/>
      <c r="B24" s="63"/>
      <c r="C24" s="33"/>
      <c r="D24" s="34"/>
      <c r="E24" s="35"/>
      <c r="F24" s="63"/>
      <c r="G24" s="59"/>
      <c r="H24" s="20"/>
      <c r="I24" s="66"/>
      <c r="J24" s="42"/>
      <c r="K24" s="46"/>
      <c r="L24" s="53"/>
      <c r="M24" s="54"/>
      <c r="N24" s="54"/>
      <c r="O24" s="53"/>
    </row>
    <row r="25" s="1" customFormat="1" ht="18" customHeight="1" spans="1:15">
      <c r="A25" s="32"/>
      <c r="B25" s="63"/>
      <c r="C25" s="33"/>
      <c r="D25" s="34"/>
      <c r="E25" s="35"/>
      <c r="F25" s="63"/>
      <c r="G25" s="59"/>
      <c r="H25" s="20"/>
      <c r="I25" s="66"/>
      <c r="J25" s="42"/>
      <c r="K25" s="46"/>
      <c r="L25" s="53"/>
      <c r="M25" s="54"/>
      <c r="N25" s="54"/>
      <c r="O25" s="53"/>
    </row>
    <row r="26" s="1" customFormat="1" ht="18" customHeight="1" spans="1:15">
      <c r="A26" s="32"/>
      <c r="B26" s="63"/>
      <c r="C26" s="33"/>
      <c r="D26" s="34"/>
      <c r="E26" s="35"/>
      <c r="F26" s="63"/>
      <c r="G26" s="59"/>
      <c r="H26" s="20">
        <v>44235</v>
      </c>
      <c r="I26" s="66">
        <v>-213.82</v>
      </c>
      <c r="J26" s="42" t="s">
        <v>47</v>
      </c>
      <c r="K26" s="52" t="s">
        <v>48</v>
      </c>
      <c r="L26" s="53"/>
      <c r="M26" s="54"/>
      <c r="N26" s="54"/>
      <c r="O26" s="53"/>
    </row>
    <row r="27" s="1" customFormat="1" ht="18" customHeight="1" spans="1:15">
      <c r="A27" s="32"/>
      <c r="B27" s="63"/>
      <c r="C27" s="33"/>
      <c r="D27" s="34"/>
      <c r="E27" s="35"/>
      <c r="F27" s="63"/>
      <c r="G27" s="59"/>
      <c r="H27" s="20" t="s">
        <v>49</v>
      </c>
      <c r="I27" s="66">
        <v>100</v>
      </c>
      <c r="J27" s="42" t="s">
        <v>50</v>
      </c>
      <c r="K27" s="52" t="s">
        <v>51</v>
      </c>
      <c r="L27" s="53"/>
      <c r="M27" s="54"/>
      <c r="N27" s="54"/>
      <c r="O27" s="53"/>
    </row>
    <row r="28" s="1" customFormat="1" ht="18" customHeight="1" spans="1:15">
      <c r="A28" s="32"/>
      <c r="B28" s="63">
        <f>ROUND(G28/(1+E28),2)</f>
        <v>0</v>
      </c>
      <c r="C28" s="33"/>
      <c r="D28" s="34"/>
      <c r="E28" s="35"/>
      <c r="F28" s="63">
        <f>ROUND(G28/(1+E28)*E28,2)</f>
        <v>0</v>
      </c>
      <c r="G28" s="59"/>
      <c r="H28" s="20" t="s">
        <v>49</v>
      </c>
      <c r="I28" s="66">
        <v>113.82</v>
      </c>
      <c r="J28" s="42" t="s">
        <v>50</v>
      </c>
      <c r="K28" s="52" t="s">
        <v>52</v>
      </c>
      <c r="L28" s="53"/>
      <c r="M28" s="54"/>
      <c r="N28" s="54"/>
      <c r="O28" s="53"/>
    </row>
    <row r="29" s="1" customFormat="1" ht="18" customHeight="1" spans="1:15">
      <c r="A29" s="32"/>
      <c r="B29" s="63">
        <f>ROUND(G29/(1+E29),2)</f>
        <v>0</v>
      </c>
      <c r="C29" s="33"/>
      <c r="D29" s="34"/>
      <c r="E29" s="35"/>
      <c r="F29" s="63">
        <f>ROUND(G29/(1+E29)*E29,2)</f>
        <v>0</v>
      </c>
      <c r="G29" s="59"/>
      <c r="H29" s="20" t="s">
        <v>53</v>
      </c>
      <c r="I29" s="11">
        <v>500</v>
      </c>
      <c r="J29" s="42" t="s">
        <v>50</v>
      </c>
      <c r="K29" s="52" t="s">
        <v>54</v>
      </c>
      <c r="L29" s="53"/>
      <c r="M29" s="54"/>
      <c r="N29" s="54"/>
      <c r="O29" s="53"/>
    </row>
    <row r="30" s="1" customFormat="1" ht="18" customHeight="1" spans="1:15">
      <c r="A30" s="32"/>
      <c r="B30" s="63">
        <f>ROUND(G30/(1+E30),2)</f>
        <v>0</v>
      </c>
      <c r="C30" s="33"/>
      <c r="D30" s="34"/>
      <c r="E30" s="35"/>
      <c r="F30" s="63">
        <f>ROUND(G30/(1+E30)*E30,2)</f>
        <v>0</v>
      </c>
      <c r="G30" s="59"/>
      <c r="H30" s="20" t="s">
        <v>53</v>
      </c>
      <c r="I30" s="11">
        <v>100</v>
      </c>
      <c r="J30" s="42" t="s">
        <v>50</v>
      </c>
      <c r="K30" s="52" t="s">
        <v>51</v>
      </c>
      <c r="L30" s="53"/>
      <c r="M30" s="54"/>
      <c r="N30" s="54"/>
      <c r="O30" s="53"/>
    </row>
    <row r="31" s="1" customFormat="1" ht="18" customHeight="1" spans="1:15">
      <c r="A31" s="32"/>
      <c r="B31" s="63">
        <f>ROUND(G31/(1+E31),2)</f>
        <v>0</v>
      </c>
      <c r="C31" s="33"/>
      <c r="D31" s="34"/>
      <c r="E31" s="35"/>
      <c r="F31" s="63">
        <f>ROUND(G31/(1+E31)*E31,2)</f>
        <v>0</v>
      </c>
      <c r="G31" s="59"/>
      <c r="H31" s="20" t="s">
        <v>53</v>
      </c>
      <c r="I31" s="11">
        <v>-4000</v>
      </c>
      <c r="J31" s="42" t="s">
        <v>55</v>
      </c>
      <c r="K31" s="52" t="s">
        <v>56</v>
      </c>
      <c r="L31" s="53"/>
      <c r="M31" s="54"/>
      <c r="N31" s="54"/>
      <c r="O31" s="53"/>
    </row>
    <row r="32" s="1" customFormat="1" ht="18" customHeight="1" spans="1:15">
      <c r="A32" s="32"/>
      <c r="B32" s="63">
        <f>ROUND(G32/(1+E32),2)</f>
        <v>0</v>
      </c>
      <c r="C32" s="33"/>
      <c r="D32" s="34"/>
      <c r="E32" s="35"/>
      <c r="F32" s="63">
        <f>ROUND(G32/(1+E32)*E32,2)</f>
        <v>0</v>
      </c>
      <c r="G32" s="59"/>
      <c r="H32" s="20" t="s">
        <v>57</v>
      </c>
      <c r="I32" s="11">
        <v>2000</v>
      </c>
      <c r="J32" s="42" t="s">
        <v>58</v>
      </c>
      <c r="K32" s="52" t="s">
        <v>56</v>
      </c>
      <c r="L32" s="53"/>
      <c r="M32" s="54"/>
      <c r="N32" s="54"/>
      <c r="O32" s="53"/>
    </row>
    <row r="33" s="1" customFormat="1" ht="18" customHeight="1" spans="1:15">
      <c r="A33" s="32"/>
      <c r="B33" s="63">
        <f t="shared" ref="B29:B38" si="2">ROUND(G33/(1+E33),2)</f>
        <v>0</v>
      </c>
      <c r="C33" s="33"/>
      <c r="D33" s="34"/>
      <c r="E33" s="35"/>
      <c r="F33" s="63">
        <f t="shared" ref="F29:F38" si="3">ROUND(G33/(1+E33)*E33,2)</f>
        <v>0</v>
      </c>
      <c r="G33" s="59"/>
      <c r="H33" s="20"/>
      <c r="I33" s="11">
        <v>2000</v>
      </c>
      <c r="J33" s="42" t="s">
        <v>58</v>
      </c>
      <c r="K33" s="52" t="s">
        <v>56</v>
      </c>
      <c r="L33" s="53"/>
      <c r="M33" s="54"/>
      <c r="N33" s="54"/>
      <c r="O33" s="53"/>
    </row>
    <row r="34" s="1" customFormat="1" ht="18" customHeight="1" spans="1:15">
      <c r="A34" s="32"/>
      <c r="B34" s="63">
        <f t="shared" si="2"/>
        <v>0</v>
      </c>
      <c r="C34" s="33"/>
      <c r="D34" s="34"/>
      <c r="E34" s="35"/>
      <c r="F34" s="63">
        <f t="shared" si="3"/>
        <v>0</v>
      </c>
      <c r="G34" s="59"/>
      <c r="H34" s="20"/>
      <c r="I34" s="11">
        <v>325</v>
      </c>
      <c r="J34" s="42" t="s">
        <v>50</v>
      </c>
      <c r="K34" s="52" t="s">
        <v>59</v>
      </c>
      <c r="L34" s="53"/>
      <c r="M34" s="54"/>
      <c r="N34" s="54"/>
      <c r="O34" s="53"/>
    </row>
    <row r="35" s="1" customFormat="1" ht="18" customHeight="1" spans="1:15">
      <c r="A35" s="32"/>
      <c r="B35" s="63">
        <f t="shared" si="2"/>
        <v>0</v>
      </c>
      <c r="C35" s="33"/>
      <c r="D35" s="34"/>
      <c r="E35" s="35"/>
      <c r="F35" s="63">
        <f t="shared" si="3"/>
        <v>0</v>
      </c>
      <c r="G35" s="59"/>
      <c r="H35" s="20"/>
      <c r="I35" s="11">
        <v>-28280</v>
      </c>
      <c r="J35" s="42" t="s">
        <v>47</v>
      </c>
      <c r="K35" s="52" t="s">
        <v>60</v>
      </c>
      <c r="L35" s="53"/>
      <c r="M35" s="54"/>
      <c r="N35" s="54"/>
      <c r="O35" s="53"/>
    </row>
    <row r="36" s="1" customFormat="1" ht="18" customHeight="1" spans="1:15">
      <c r="A36" s="32"/>
      <c r="B36" s="63">
        <f t="shared" si="2"/>
        <v>0</v>
      </c>
      <c r="C36" s="33"/>
      <c r="D36" s="34"/>
      <c r="E36" s="35"/>
      <c r="F36" s="63">
        <f t="shared" si="3"/>
        <v>0</v>
      </c>
      <c r="G36" s="59"/>
      <c r="H36" s="20"/>
      <c r="I36" s="11">
        <v>603</v>
      </c>
      <c r="J36" s="42" t="s">
        <v>50</v>
      </c>
      <c r="K36" s="52" t="s">
        <v>61</v>
      </c>
      <c r="L36" s="53"/>
      <c r="M36" s="54"/>
      <c r="N36" s="54"/>
      <c r="O36" s="53"/>
    </row>
    <row r="37" s="1" customFormat="1" ht="18" customHeight="1" spans="1:15">
      <c r="A37" s="32"/>
      <c r="B37" s="63">
        <f t="shared" si="2"/>
        <v>0</v>
      </c>
      <c r="C37" s="33"/>
      <c r="D37" s="34"/>
      <c r="E37" s="35"/>
      <c r="F37" s="63">
        <f t="shared" si="3"/>
        <v>0</v>
      </c>
      <c r="G37" s="59"/>
      <c r="H37" s="20"/>
      <c r="I37" s="11">
        <v>500</v>
      </c>
      <c r="J37" s="42" t="s">
        <v>50</v>
      </c>
      <c r="K37" s="52" t="s">
        <v>54</v>
      </c>
      <c r="L37" s="53"/>
      <c r="M37" s="54"/>
      <c r="N37" s="54"/>
      <c r="O37" s="53"/>
    </row>
    <row r="38" s="1" customFormat="1" ht="18" customHeight="1" spans="1:15">
      <c r="A38" s="32"/>
      <c r="B38" s="63">
        <f t="shared" si="2"/>
        <v>27780</v>
      </c>
      <c r="C38" s="33"/>
      <c r="D38" s="34"/>
      <c r="E38" s="35"/>
      <c r="F38" s="63">
        <f t="shared" si="3"/>
        <v>0</v>
      </c>
      <c r="G38" s="59">
        <f>27780</f>
        <v>27780</v>
      </c>
      <c r="H38" s="20"/>
      <c r="I38" s="11">
        <f>G38</f>
        <v>27780</v>
      </c>
      <c r="J38" s="42" t="s">
        <v>50</v>
      </c>
      <c r="K38" s="52" t="s">
        <v>62</v>
      </c>
      <c r="L38" s="53"/>
      <c r="M38" s="54"/>
      <c r="N38" s="54"/>
      <c r="O38" s="53"/>
    </row>
    <row r="39" ht="18" customHeight="1" spans="1:15">
      <c r="A39" s="27" t="s">
        <v>25</v>
      </c>
      <c r="B39" s="61">
        <f>SUM(B16:B38)</f>
        <v>1193877.06</v>
      </c>
      <c r="C39" s="27"/>
      <c r="D39" s="36"/>
      <c r="E39" s="36"/>
      <c r="F39" s="62">
        <f>SUM(F16:F38)</f>
        <v>104480.94</v>
      </c>
      <c r="G39" s="65">
        <f>SUM(G16:G38)</f>
        <v>1298358</v>
      </c>
      <c r="H39" s="38"/>
      <c r="I39" s="27">
        <f>SUM(I16:I38)</f>
        <v>1058000</v>
      </c>
      <c r="J39" s="55"/>
      <c r="K39" s="36"/>
      <c r="L39" s="30"/>
      <c r="M39" s="42"/>
      <c r="N39" s="42"/>
      <c r="O39" s="30"/>
    </row>
    <row r="40" ht="18" customHeight="1" spans="1:14">
      <c r="A40" s="39" t="s">
        <v>63</v>
      </c>
      <c r="B40" s="39">
        <f>B13-B39</f>
        <v>-1.99068548134528</v>
      </c>
      <c r="C40" s="39"/>
      <c r="D40" s="41"/>
      <c r="E40" s="41"/>
      <c r="F40" s="40"/>
      <c r="G40" s="39">
        <f>G13-G39</f>
        <v>18413</v>
      </c>
      <c r="H40" s="19" t="s">
        <v>64</v>
      </c>
      <c r="I40" s="27">
        <f>I13-I39</f>
        <v>0</v>
      </c>
      <c r="J40" s="6"/>
      <c r="K40" s="56"/>
      <c r="M40" s="57"/>
      <c r="N40" s="57"/>
    </row>
    <row r="41" ht="18" customHeight="1" spans="1:3">
      <c r="A41" s="2" t="s">
        <v>65</v>
      </c>
      <c r="C41" s="2"/>
    </row>
    <row r="42" ht="18" customHeight="1" spans="1:9">
      <c r="A42" s="19" t="s">
        <v>66</v>
      </c>
      <c r="B42" s="18" t="s">
        <v>67</v>
      </c>
      <c r="C42" s="30"/>
      <c r="D42" s="19" t="s">
        <v>66</v>
      </c>
      <c r="E42" s="17" t="s">
        <v>16</v>
      </c>
      <c r="F42" s="18" t="s">
        <v>67</v>
      </c>
      <c r="G42" s="18" t="s">
        <v>68</v>
      </c>
      <c r="H42" s="18" t="s">
        <v>69</v>
      </c>
      <c r="I42" s="21" t="s">
        <v>70</v>
      </c>
    </row>
    <row r="43" ht="18" customHeight="1" spans="1:9">
      <c r="A43" s="30" t="s">
        <v>71</v>
      </c>
      <c r="B43" s="15">
        <f>(B13-B39)*0.25</f>
        <v>-0.49767137033632</v>
      </c>
      <c r="C43" s="30"/>
      <c r="D43" s="9" t="s">
        <v>72</v>
      </c>
      <c r="E43" s="42" t="s">
        <v>73</v>
      </c>
      <c r="F43" s="43">
        <f>F13-F39</f>
        <v>-5462.51070080927</v>
      </c>
      <c r="G43" s="43">
        <f>F7-F16-F17</f>
        <v>-10395.9313513514</v>
      </c>
      <c r="H43" s="43">
        <f>F8-F19</f>
        <v>-8345.4509090909</v>
      </c>
      <c r="I43" s="29">
        <f>F13-F39</f>
        <v>-5462.51070080927</v>
      </c>
    </row>
    <row r="44" ht="18" customHeight="1" spans="1:9">
      <c r="A44" s="30" t="s">
        <v>74</v>
      </c>
      <c r="B44" s="44" t="s">
        <v>75</v>
      </c>
      <c r="C44" s="30"/>
      <c r="D44" s="45" t="s">
        <v>76</v>
      </c>
      <c r="E44" s="12">
        <v>0.07</v>
      </c>
      <c r="F44" s="21">
        <f>F43*E44</f>
        <v>-382.375749056649</v>
      </c>
      <c r="G44" s="21"/>
      <c r="H44" s="21"/>
      <c r="I44" s="21">
        <f>I43*E44</f>
        <v>-382.375749056649</v>
      </c>
    </row>
    <row r="45" ht="18" customHeight="1" spans="1:9">
      <c r="A45" s="30" t="s">
        <v>77</v>
      </c>
      <c r="B45" s="44"/>
      <c r="C45" s="30"/>
      <c r="D45" s="45" t="s">
        <v>78</v>
      </c>
      <c r="E45" s="12">
        <v>0.03</v>
      </c>
      <c r="F45" s="21">
        <f>F43*E45</f>
        <v>-163.875321024278</v>
      </c>
      <c r="G45" s="21"/>
      <c r="H45" s="21"/>
      <c r="I45" s="21">
        <f>I43*E45</f>
        <v>-163.875321024278</v>
      </c>
    </row>
    <row r="46" ht="18" customHeight="1" spans="1:9">
      <c r="A46" s="30"/>
      <c r="B46" s="21"/>
      <c r="C46" s="30"/>
      <c r="D46" s="45" t="s">
        <v>79</v>
      </c>
      <c r="E46" s="12">
        <v>0.02</v>
      </c>
      <c r="F46" s="21">
        <f>F43*E46</f>
        <v>-109.250214016185</v>
      </c>
      <c r="G46" s="21"/>
      <c r="H46" s="21"/>
      <c r="I46" s="21">
        <f>I43*E46</f>
        <v>-109.250214016185</v>
      </c>
    </row>
    <row r="47" ht="18" customHeight="1" spans="1:9">
      <c r="A47" s="25" t="s">
        <v>80</v>
      </c>
      <c r="B47" s="26">
        <f>SUM(B43:B46)</f>
        <v>-0.49767137033632</v>
      </c>
      <c r="C47" s="30"/>
      <c r="D47" s="25" t="s">
        <v>80</v>
      </c>
      <c r="E47" s="25"/>
      <c r="F47" s="29">
        <f>SUM(F43:F46)</f>
        <v>-6118.01198490639</v>
      </c>
      <c r="G47" s="29"/>
      <c r="H47" s="29"/>
      <c r="I47" s="29">
        <f>SUM(I43:I46)</f>
        <v>-6118.01198490639</v>
      </c>
    </row>
    <row r="48" ht="18" customHeight="1" spans="3:9">
      <c r="C48" s="2"/>
      <c r="D48" s="11" t="s">
        <v>77</v>
      </c>
      <c r="E48" s="46">
        <v>0.0006</v>
      </c>
      <c r="F48" s="28">
        <f>B13*E48</f>
        <v>716.325041588711</v>
      </c>
      <c r="G48" s="28">
        <f>B7*E48</f>
        <v>324.324324324324</v>
      </c>
      <c r="H48" s="28">
        <f>B8*E48</f>
        <v>278.181818181818</v>
      </c>
      <c r="I48" s="28">
        <f>B9*0.0006</f>
        <v>113.818899082569</v>
      </c>
    </row>
    <row r="49" ht="18" customHeight="1" spans="3:9">
      <c r="C49" s="2"/>
      <c r="D49" s="27" t="s">
        <v>25</v>
      </c>
      <c r="E49" s="27"/>
      <c r="F49" s="28">
        <f t="shared" ref="F49:H49" si="4">F47+F48</f>
        <v>-5401.68694331768</v>
      </c>
      <c r="G49" s="28">
        <f t="shared" si="4"/>
        <v>324.324324324324</v>
      </c>
      <c r="H49" s="28">
        <f t="shared" si="4"/>
        <v>278.181818181818</v>
      </c>
      <c r="I49" s="28">
        <f>I48</f>
        <v>113.818899082569</v>
      </c>
    </row>
    <row r="50" ht="18" customHeight="1" spans="3:7">
      <c r="C50" s="2"/>
      <c r="G50" s="3">
        <f>G7*0.0003</f>
        <v>180</v>
      </c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protectedRanges>
    <protectedRange sqref="I19" name="区域1"/>
    <protectedRange sqref="J8" name="区域1_1"/>
    <protectedRange sqref="J19 J21 J23" name="区域1_2"/>
    <protectedRange sqref="J12 J10 J11" name="区域1_1_1"/>
  </protectedRanges>
  <autoFilter ref="A15:O5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opLeftCell="A19" workbookViewId="0">
      <selection activeCell="J20" sqref="J2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22.75" style="3" customWidth="1"/>
    <col min="8" max="8" width="9.625" style="4" customWidth="1"/>
    <col min="9" max="9" width="13.875" style="3" customWidth="1"/>
    <col min="10" max="10" width="9.37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81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42920</v>
      </c>
      <c r="C2" s="11" t="s">
        <v>2</v>
      </c>
      <c r="D2" s="11">
        <v>1389002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43140</v>
      </c>
      <c r="B7" s="21">
        <f>G7/(1+C7+E7)</f>
        <v>540540.54054054</v>
      </c>
      <c r="C7" s="22">
        <v>0.02</v>
      </c>
      <c r="D7" s="23">
        <f>G7/(1+E7+C7)*C7</f>
        <v>10810.8108108108</v>
      </c>
      <c r="E7" s="22">
        <v>0.09</v>
      </c>
      <c r="F7" s="21">
        <f>G7/(1+C7+E7)*E7</f>
        <v>48648.6486486486</v>
      </c>
      <c r="G7" s="24">
        <v>600000</v>
      </c>
      <c r="H7" s="20" t="s">
        <v>21</v>
      </c>
      <c r="I7" s="21">
        <v>510000</v>
      </c>
      <c r="J7" s="42" t="s">
        <v>22</v>
      </c>
    </row>
    <row r="8" ht="18" customHeight="1" spans="1:10">
      <c r="A8" s="20">
        <v>43474</v>
      </c>
      <c r="B8" s="21">
        <f t="shared" ref="B8:B10" si="0">G8/(1+C8+E8)</f>
        <v>463636.363636364</v>
      </c>
      <c r="C8" s="22">
        <v>0.02</v>
      </c>
      <c r="D8" s="23">
        <f t="shared" ref="D8:D10" si="1">G8/(1+E8+C8)*C8</f>
        <v>9272.72727272727</v>
      </c>
      <c r="E8" s="22">
        <v>0.08</v>
      </c>
      <c r="F8" s="21">
        <f t="shared" ref="F8:F10" si="2">G8/(1+C8+E8)*E8</f>
        <v>37090.9090909091</v>
      </c>
      <c r="G8" s="24">
        <v>510000</v>
      </c>
      <c r="H8" s="20">
        <v>43497</v>
      </c>
      <c r="I8" s="21">
        <v>148000</v>
      </c>
      <c r="J8" s="50" t="s">
        <v>23</v>
      </c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>
        <v>0.08</v>
      </c>
      <c r="F9" s="21">
        <f t="shared" si="2"/>
        <v>0</v>
      </c>
      <c r="G9" s="24"/>
      <c r="H9" s="20">
        <v>43845</v>
      </c>
      <c r="I9" s="21">
        <v>100000</v>
      </c>
      <c r="J9" s="42" t="s">
        <v>22</v>
      </c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>
        <v>0.08</v>
      </c>
      <c r="F10" s="21">
        <f t="shared" si="2"/>
        <v>0</v>
      </c>
      <c r="G10" s="24"/>
      <c r="H10" s="20">
        <v>43851</v>
      </c>
      <c r="I10" s="21">
        <v>100000</v>
      </c>
      <c r="J10" s="50" t="s">
        <v>23</v>
      </c>
    </row>
    <row r="11" ht="18" customHeight="1" spans="1:10">
      <c r="A11" s="25" t="s">
        <v>25</v>
      </c>
      <c r="B11" s="26">
        <f>SUM(B7:B10)</f>
        <v>1004176.9041769</v>
      </c>
      <c r="C11" s="27"/>
      <c r="D11" s="28">
        <f t="shared" ref="D11:G11" si="3">SUM(D7:D10)</f>
        <v>20083.5380835381</v>
      </c>
      <c r="E11" s="27"/>
      <c r="F11" s="29">
        <f t="shared" si="3"/>
        <v>85739.5577395577</v>
      </c>
      <c r="G11" s="28">
        <f t="shared" si="3"/>
        <v>1110000</v>
      </c>
      <c r="H11" s="30"/>
      <c r="I11" s="28">
        <f>SUM(I7:I10)</f>
        <v>858000</v>
      </c>
      <c r="J11" s="30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1" t="s">
        <v>27</v>
      </c>
      <c r="B13" s="18" t="s">
        <v>28</v>
      </c>
      <c r="C13" s="17" t="s">
        <v>29</v>
      </c>
      <c r="D13" s="17" t="s">
        <v>30</v>
      </c>
      <c r="E13" s="17" t="s">
        <v>16</v>
      </c>
      <c r="F13" s="18" t="s">
        <v>31</v>
      </c>
      <c r="G13" s="18" t="s">
        <v>14</v>
      </c>
      <c r="H13" s="17" t="s">
        <v>32</v>
      </c>
      <c r="I13" s="18" t="s">
        <v>33</v>
      </c>
      <c r="J13" s="17" t="s">
        <v>20</v>
      </c>
      <c r="K13" s="51" t="s">
        <v>34</v>
      </c>
      <c r="L13" s="19" t="s">
        <v>35</v>
      </c>
      <c r="M13" s="19" t="s">
        <v>36</v>
      </c>
      <c r="N13" s="19" t="s">
        <v>37</v>
      </c>
      <c r="O13" s="19" t="s">
        <v>38</v>
      </c>
    </row>
    <row r="14" s="1" customFormat="1" ht="18" customHeight="1" spans="1:15">
      <c r="A14" s="32"/>
      <c r="B14" s="15">
        <f t="shared" ref="B14:B29" si="4">ROUND(G14/(1+E14),2)</f>
        <v>0</v>
      </c>
      <c r="C14" s="33"/>
      <c r="D14" s="34"/>
      <c r="E14" s="35"/>
      <c r="F14" s="15">
        <f t="shared" ref="F14:F29" si="5">ROUND(G14/(1+E14)*E14,2)</f>
        <v>0</v>
      </c>
      <c r="G14" s="24"/>
      <c r="H14" s="20"/>
      <c r="I14" s="21"/>
      <c r="J14" s="42"/>
      <c r="K14" s="52"/>
      <c r="L14" s="53"/>
      <c r="M14" s="54"/>
      <c r="N14" s="54"/>
      <c r="O14" s="53"/>
    </row>
    <row r="15" s="1" customFormat="1" ht="18" customHeight="1" spans="1:15">
      <c r="A15" s="32">
        <v>42979</v>
      </c>
      <c r="B15" s="15">
        <f t="shared" si="4"/>
        <v>9601.89</v>
      </c>
      <c r="C15" s="33"/>
      <c r="D15" s="34"/>
      <c r="E15" s="35">
        <v>0.06</v>
      </c>
      <c r="F15" s="15">
        <f t="shared" si="5"/>
        <v>576.11</v>
      </c>
      <c r="G15" s="24">
        <v>10178</v>
      </c>
      <c r="H15" s="20"/>
      <c r="I15" s="21"/>
      <c r="J15" s="42"/>
      <c r="K15" s="52" t="s">
        <v>39</v>
      </c>
      <c r="L15" s="53"/>
      <c r="M15" s="54"/>
      <c r="N15" s="54"/>
      <c r="O15" s="53"/>
    </row>
    <row r="16" s="1" customFormat="1" ht="18" customHeight="1" spans="1:15">
      <c r="A16" s="32">
        <v>43132</v>
      </c>
      <c r="B16" s="15">
        <f t="shared" si="4"/>
        <v>531531.53</v>
      </c>
      <c r="C16" s="33"/>
      <c r="D16" s="34"/>
      <c r="E16" s="35">
        <v>0.11</v>
      </c>
      <c r="F16" s="15">
        <f t="shared" si="5"/>
        <v>58468.47</v>
      </c>
      <c r="G16" s="24">
        <v>590000</v>
      </c>
      <c r="H16" s="20"/>
      <c r="I16" s="21"/>
      <c r="J16" s="42"/>
      <c r="K16" s="52" t="s">
        <v>40</v>
      </c>
      <c r="L16" s="53"/>
      <c r="M16" s="54"/>
      <c r="N16" s="54"/>
      <c r="O16" s="53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24"/>
      <c r="H17" s="20" t="s">
        <v>21</v>
      </c>
      <c r="I17" s="21">
        <v>510000</v>
      </c>
      <c r="J17" s="42" t="s">
        <v>22</v>
      </c>
      <c r="K17" s="52" t="s">
        <v>40</v>
      </c>
      <c r="L17" s="53"/>
      <c r="M17" s="54"/>
      <c r="N17" s="54"/>
      <c r="O17" s="53"/>
    </row>
    <row r="18" s="1" customFormat="1" ht="18" customHeight="1" spans="1:15">
      <c r="A18" s="32">
        <v>43466</v>
      </c>
      <c r="B18" s="15">
        <f t="shared" si="4"/>
        <v>454363.64</v>
      </c>
      <c r="C18" s="33"/>
      <c r="D18" s="34"/>
      <c r="E18" s="35">
        <v>0.1</v>
      </c>
      <c r="F18" s="15">
        <f t="shared" si="5"/>
        <v>45436.36</v>
      </c>
      <c r="G18" s="24">
        <v>499800</v>
      </c>
      <c r="H18" s="20">
        <v>43499</v>
      </c>
      <c r="I18" s="50">
        <v>145072</v>
      </c>
      <c r="J18" s="50">
        <v>145072</v>
      </c>
      <c r="K18" s="52" t="s">
        <v>40</v>
      </c>
      <c r="L18" s="53" t="s">
        <v>41</v>
      </c>
      <c r="M18" s="54"/>
      <c r="N18" s="54"/>
      <c r="O18" s="53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24"/>
      <c r="H19" s="20">
        <v>43853</v>
      </c>
      <c r="I19" s="21">
        <v>100000</v>
      </c>
      <c r="J19" s="42" t="s">
        <v>22</v>
      </c>
      <c r="K19" s="52" t="s">
        <v>40</v>
      </c>
      <c r="L19" s="53" t="s">
        <v>41</v>
      </c>
      <c r="M19" s="54"/>
      <c r="N19" s="54"/>
      <c r="O19" s="53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2"/>
      <c r="L20" s="53"/>
      <c r="M20" s="54"/>
      <c r="N20" s="54"/>
      <c r="O20" s="53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2"/>
      <c r="L21" s="53"/>
      <c r="M21" s="54"/>
      <c r="N21" s="54"/>
      <c r="O21" s="53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2"/>
      <c r="L22" s="53"/>
      <c r="M22" s="54"/>
      <c r="N22" s="54"/>
      <c r="O22" s="53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 t="s">
        <v>57</v>
      </c>
      <c r="I23" s="21">
        <v>2000</v>
      </c>
      <c r="J23" s="42" t="s">
        <v>58</v>
      </c>
      <c r="K23" s="52" t="s">
        <v>56</v>
      </c>
      <c r="L23" s="53"/>
      <c r="M23" s="54"/>
      <c r="N23" s="54"/>
      <c r="O23" s="53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>
        <v>2000</v>
      </c>
      <c r="J24" s="42" t="s">
        <v>58</v>
      </c>
      <c r="K24" s="52" t="s">
        <v>56</v>
      </c>
      <c r="L24" s="53"/>
      <c r="M24" s="54"/>
      <c r="N24" s="54"/>
      <c r="O24" s="53"/>
    </row>
    <row r="25" s="1" customFormat="1" ht="18" customHeight="1" spans="1:15">
      <c r="A25" s="32"/>
      <c r="B25" s="15">
        <f t="shared" si="4"/>
        <v>0</v>
      </c>
      <c r="C25" s="33"/>
      <c r="D25" s="34"/>
      <c r="E25" s="35"/>
      <c r="F25" s="15">
        <f t="shared" si="5"/>
        <v>0</v>
      </c>
      <c r="G25" s="24"/>
      <c r="H25" s="20"/>
      <c r="I25" s="21">
        <v>325</v>
      </c>
      <c r="J25" s="42" t="s">
        <v>50</v>
      </c>
      <c r="K25" s="52" t="s">
        <v>59</v>
      </c>
      <c r="L25" s="53"/>
      <c r="M25" s="54"/>
      <c r="N25" s="54"/>
      <c r="O25" s="53"/>
    </row>
    <row r="26" s="1" customFormat="1" ht="18" customHeight="1" spans="1:15">
      <c r="A26" s="32"/>
      <c r="B26" s="15">
        <f t="shared" si="4"/>
        <v>0</v>
      </c>
      <c r="C26" s="33"/>
      <c r="D26" s="34"/>
      <c r="E26" s="35"/>
      <c r="F26" s="15">
        <f t="shared" si="5"/>
        <v>0</v>
      </c>
      <c r="G26" s="24"/>
      <c r="H26" s="20"/>
      <c r="I26" s="21">
        <v>-28280</v>
      </c>
      <c r="J26" s="42" t="s">
        <v>47</v>
      </c>
      <c r="K26" s="52" t="s">
        <v>82</v>
      </c>
      <c r="L26" s="53"/>
      <c r="M26" s="54"/>
      <c r="N26" s="54"/>
      <c r="O26" s="53"/>
    </row>
    <row r="27" s="1" customFormat="1" ht="18" customHeight="1" spans="1:15">
      <c r="A27" s="32"/>
      <c r="B27" s="15">
        <f t="shared" si="4"/>
        <v>0</v>
      </c>
      <c r="C27" s="33"/>
      <c r="D27" s="34"/>
      <c r="E27" s="35"/>
      <c r="F27" s="15">
        <f t="shared" si="5"/>
        <v>0</v>
      </c>
      <c r="G27" s="24"/>
      <c r="H27" s="20"/>
      <c r="I27" s="21">
        <v>603</v>
      </c>
      <c r="J27" s="42" t="s">
        <v>50</v>
      </c>
      <c r="K27" s="52" t="s">
        <v>61</v>
      </c>
      <c r="L27" s="53"/>
      <c r="M27" s="54"/>
      <c r="N27" s="54"/>
      <c r="O27" s="53"/>
    </row>
    <row r="28" s="1" customFormat="1" ht="18" customHeight="1" spans="1:15">
      <c r="A28" s="32"/>
      <c r="B28" s="15">
        <f t="shared" si="4"/>
        <v>0</v>
      </c>
      <c r="C28" s="33"/>
      <c r="D28" s="34"/>
      <c r="E28" s="35"/>
      <c r="F28" s="15">
        <f t="shared" si="5"/>
        <v>0</v>
      </c>
      <c r="G28" s="24"/>
      <c r="H28" s="20"/>
      <c r="I28" s="21">
        <v>500</v>
      </c>
      <c r="J28" s="42" t="s">
        <v>50</v>
      </c>
      <c r="K28" s="52" t="s">
        <v>83</v>
      </c>
      <c r="L28" s="53"/>
      <c r="M28" s="54"/>
      <c r="N28" s="54"/>
      <c r="O28" s="53"/>
    </row>
    <row r="29" s="1" customFormat="1" ht="18" customHeight="1" spans="1:15">
      <c r="A29" s="32"/>
      <c r="B29" s="15">
        <f t="shared" si="4"/>
        <v>27780</v>
      </c>
      <c r="C29" s="33"/>
      <c r="D29" s="34"/>
      <c r="E29" s="35"/>
      <c r="F29" s="15">
        <f t="shared" si="5"/>
        <v>0</v>
      </c>
      <c r="G29" s="24">
        <f>27780</f>
        <v>27780</v>
      </c>
      <c r="H29" s="20"/>
      <c r="I29" s="21">
        <f>G29</f>
        <v>27780</v>
      </c>
      <c r="J29" s="42" t="s">
        <v>50</v>
      </c>
      <c r="K29" s="52" t="s">
        <v>62</v>
      </c>
      <c r="L29" s="53"/>
      <c r="M29" s="54"/>
      <c r="N29" s="54"/>
      <c r="O29" s="53"/>
    </row>
    <row r="30" ht="18" customHeight="1" spans="1:15">
      <c r="A30" s="27" t="s">
        <v>25</v>
      </c>
      <c r="B30" s="26">
        <f t="shared" ref="B30:G30" si="6">SUM(B14:B29)</f>
        <v>1023277.06</v>
      </c>
      <c r="C30" s="27"/>
      <c r="D30" s="36"/>
      <c r="E30" s="36"/>
      <c r="F30" s="29">
        <f t="shared" si="6"/>
        <v>104480.94</v>
      </c>
      <c r="G30" s="37">
        <f t="shared" si="6"/>
        <v>1127758</v>
      </c>
      <c r="H30" s="38"/>
      <c r="I30" s="28">
        <f>SUM(I14:I29)</f>
        <v>760000</v>
      </c>
      <c r="J30" s="55"/>
      <c r="K30" s="36"/>
      <c r="L30" s="30"/>
      <c r="M30" s="42"/>
      <c r="N30" s="42"/>
      <c r="O30" s="30"/>
    </row>
    <row r="31" ht="18" customHeight="1" spans="1:14">
      <c r="A31" s="39" t="s">
        <v>63</v>
      </c>
      <c r="B31" s="40">
        <f>B11-B30</f>
        <v>-19100.1558230959</v>
      </c>
      <c r="C31" s="39"/>
      <c r="D31" s="41"/>
      <c r="E31" s="41"/>
      <c r="F31" s="40"/>
      <c r="G31" s="40">
        <f>G11-G30</f>
        <v>-17758</v>
      </c>
      <c r="H31" s="19" t="s">
        <v>64</v>
      </c>
      <c r="I31" s="28">
        <f>I11-I30</f>
        <v>98000</v>
      </c>
      <c r="J31" s="6"/>
      <c r="K31" s="56"/>
      <c r="M31" s="57"/>
      <c r="N31" s="57"/>
    </row>
    <row r="32" ht="18" customHeight="1" spans="1:3">
      <c r="A32" s="2" t="s">
        <v>65</v>
      </c>
      <c r="C32" s="2"/>
    </row>
    <row r="33" ht="18" customHeight="1" spans="1:8">
      <c r="A33" s="19" t="s">
        <v>66</v>
      </c>
      <c r="B33" s="18" t="s">
        <v>67</v>
      </c>
      <c r="C33" s="30"/>
      <c r="D33" s="19" t="s">
        <v>66</v>
      </c>
      <c r="E33" s="17" t="s">
        <v>16</v>
      </c>
      <c r="F33" s="18" t="s">
        <v>67</v>
      </c>
      <c r="G33" s="18" t="s">
        <v>68</v>
      </c>
      <c r="H33" s="18" t="s">
        <v>69</v>
      </c>
    </row>
    <row r="34" ht="18" customHeight="1" spans="1:8">
      <c r="A34" s="30" t="s">
        <v>71</v>
      </c>
      <c r="B34" s="15">
        <f>(B11-B30)*0.25</f>
        <v>-4775.03895577398</v>
      </c>
      <c r="C34" s="30"/>
      <c r="D34" s="9" t="s">
        <v>72</v>
      </c>
      <c r="E34" s="42" t="s">
        <v>73</v>
      </c>
      <c r="F34" s="43">
        <f>F11-F30</f>
        <v>-18741.3822604423</v>
      </c>
      <c r="G34" s="43">
        <f>F7-F15-F16</f>
        <v>-10395.9313513514</v>
      </c>
      <c r="H34" s="43">
        <f>F8-F18</f>
        <v>-8345.45090909091</v>
      </c>
    </row>
    <row r="35" ht="18" customHeight="1" spans="1:8">
      <c r="A35" s="30" t="s">
        <v>74</v>
      </c>
      <c r="B35" s="44" t="s">
        <v>75</v>
      </c>
      <c r="C35" s="30"/>
      <c r="D35" s="45" t="s">
        <v>76</v>
      </c>
      <c r="E35" s="12">
        <v>0.05</v>
      </c>
      <c r="F35" s="21">
        <f>F34*E35</f>
        <v>-937.069113022114</v>
      </c>
      <c r="G35" s="21"/>
      <c r="H35" s="21"/>
    </row>
    <row r="36" ht="18" customHeight="1" spans="1:8">
      <c r="A36" s="30" t="s">
        <v>77</v>
      </c>
      <c r="B36" s="44"/>
      <c r="C36" s="30"/>
      <c r="D36" s="45" t="s">
        <v>78</v>
      </c>
      <c r="E36" s="12">
        <v>0.03</v>
      </c>
      <c r="F36" s="21">
        <f>F34*E36</f>
        <v>-562.241467813268</v>
      </c>
      <c r="G36" s="21"/>
      <c r="H36" s="21"/>
    </row>
    <row r="37" ht="18" customHeight="1" spans="1:8">
      <c r="A37" s="30"/>
      <c r="B37" s="21"/>
      <c r="C37" s="30"/>
      <c r="D37" s="45" t="s">
        <v>79</v>
      </c>
      <c r="E37" s="12">
        <v>0.02</v>
      </c>
      <c r="F37" s="21">
        <f>F34*E37</f>
        <v>-374.827645208846</v>
      </c>
      <c r="G37" s="21"/>
      <c r="H37" s="21"/>
    </row>
    <row r="38" ht="18" customHeight="1" spans="1:8">
      <c r="A38" s="25" t="s">
        <v>80</v>
      </c>
      <c r="B38" s="26">
        <f>SUM(B34:B37)</f>
        <v>-4775.03895577398</v>
      </c>
      <c r="C38" s="30"/>
      <c r="D38" s="25" t="s">
        <v>80</v>
      </c>
      <c r="E38" s="25"/>
      <c r="F38" s="29">
        <f>SUM(F34:F37)</f>
        <v>-20615.5204864865</v>
      </c>
      <c r="G38" s="29"/>
      <c r="H38" s="29"/>
    </row>
    <row r="39" ht="18" customHeight="1" spans="3:8">
      <c r="C39" s="2"/>
      <c r="D39" s="11" t="s">
        <v>77</v>
      </c>
      <c r="E39" s="46">
        <v>0.0006</v>
      </c>
      <c r="F39" s="21">
        <f>B11*E39</f>
        <v>602.506142506142</v>
      </c>
      <c r="G39" s="21">
        <f>B7*E39</f>
        <v>324.324324324324</v>
      </c>
      <c r="H39" s="21">
        <f>B8*E39</f>
        <v>278.181818181818</v>
      </c>
    </row>
    <row r="40" ht="18" customHeight="1" spans="3:8">
      <c r="C40" s="2"/>
      <c r="D40" s="27" t="s">
        <v>25</v>
      </c>
      <c r="E40" s="27"/>
      <c r="F40" s="28">
        <f t="shared" ref="F40:H40" si="7">F38+F39</f>
        <v>-20013.0143439804</v>
      </c>
      <c r="G40" s="28">
        <f t="shared" si="7"/>
        <v>324.324324324324</v>
      </c>
      <c r="H40" s="28">
        <f t="shared" si="7"/>
        <v>278.181818181818</v>
      </c>
    </row>
    <row r="41" ht="18" customHeight="1" spans="3:7">
      <c r="C41" s="2"/>
      <c r="G41" s="3">
        <f>G7*0.0003</f>
        <v>180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protectedRanges>
    <protectedRange password="CF54" sqref="I18" name="区域1"/>
    <protectedRange password="CF54" sqref="J8" name="区域1_1"/>
    <protectedRange password="CF54" sqref="J18" name="区域1_2"/>
    <protectedRange sqref="J10" name="区域1_1_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2022-01-05T05:26:41Z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15F783174D734D29BBA51D146AD67901</vt:lpwstr>
  </property>
</Properties>
</file>