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2915" windowHeight="12120"/>
  </bookViews>
  <sheets>
    <sheet name="合并版本" sheetId="1" r:id="rId1"/>
  </sheets>
  <definedNames>
    <definedName name="_xlnm._FilterDatabase" localSheetId="0" hidden="1">合并版本!$A$14:$O$67</definedName>
  </definedNames>
  <calcPr calcId="144525"/>
</workbook>
</file>

<file path=xl/calcChain.xml><?xml version="1.0" encoding="utf-8"?>
<calcChain xmlns="http://schemas.openxmlformats.org/spreadsheetml/2006/main">
  <c r="G54" i="1" l="1"/>
  <c r="G64" i="1" l="1"/>
  <c r="G61" i="1"/>
  <c r="G60" i="1"/>
  <c r="G62" i="1" s="1"/>
  <c r="G63" i="1" s="1"/>
  <c r="G59" i="1"/>
  <c r="I53" i="1"/>
  <c r="I54" i="1" s="1"/>
  <c r="G53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3" i="1"/>
  <c r="B23" i="1"/>
  <c r="F22" i="1"/>
  <c r="B22" i="1"/>
  <c r="F21" i="1"/>
  <c r="B21" i="1"/>
  <c r="F19" i="1"/>
  <c r="B19" i="1"/>
  <c r="F18" i="1"/>
  <c r="B18" i="1"/>
  <c r="F17" i="1"/>
  <c r="B17" i="1"/>
  <c r="F16" i="1"/>
  <c r="B16" i="1"/>
  <c r="F15" i="1"/>
  <c r="F54" i="1" s="1"/>
  <c r="B15" i="1"/>
  <c r="B54" i="1" s="1"/>
  <c r="I12" i="1"/>
  <c r="I55" i="1" s="1"/>
  <c r="G12" i="1"/>
  <c r="F10" i="1"/>
  <c r="F12" i="1" s="1"/>
  <c r="F58" i="1" s="1"/>
  <c r="D10" i="1"/>
  <c r="B10" i="1"/>
  <c r="G65" i="1" s="1"/>
  <c r="D9" i="1"/>
  <c r="B9" i="1"/>
  <c r="D8" i="1"/>
  <c r="D12" i="1" s="1"/>
  <c r="B8" i="1"/>
  <c r="D7" i="1"/>
  <c r="B7" i="1"/>
  <c r="B12" i="1" s="1"/>
  <c r="F60" i="1" l="1"/>
  <c r="F59" i="1"/>
  <c r="F61" i="1"/>
  <c r="F62" i="1" s="1"/>
  <c r="F63" i="1" s="1"/>
  <c r="B58" i="1"/>
  <c r="B62" i="1" s="1"/>
  <c r="B55" i="1"/>
  <c r="G66" i="1"/>
  <c r="G67" i="1" s="1"/>
</calcChain>
</file>

<file path=xl/comments1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family val="3"/>
            <charset val="134"/>
          </rPr>
          <t>cw05:</t>
        </r>
        <r>
          <rPr>
            <sz val="9"/>
            <rFont val="宋体"/>
            <family val="3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family val="3"/>
            <charset val="134"/>
          </rPr>
          <t>cw05:</t>
        </r>
        <r>
          <rPr>
            <sz val="9"/>
            <rFont val="宋体"/>
            <family val="3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family val="3"/>
            <charset val="134"/>
          </rPr>
          <t>cw05:</t>
        </r>
        <r>
          <rPr>
            <sz val="9"/>
            <rFont val="宋体"/>
            <family val="3"/>
            <charset val="134"/>
          </rPr>
          <t xml:space="preserve">
填写成本发票含税金额</t>
        </r>
      </text>
    </comment>
    <comment ref="A59" authorId="0">
      <text>
        <r>
          <rPr>
            <b/>
            <sz val="9"/>
            <rFont val="宋体"/>
            <family val="3"/>
            <charset val="134"/>
          </rPr>
          <t>cw05:</t>
        </r>
        <r>
          <rPr>
            <sz val="9"/>
            <rFont val="宋体"/>
            <family val="3"/>
            <charset val="134"/>
          </rPr>
          <t xml:space="preserve">
当地未缴，本地代扣代缴，含税价*0.0003。</t>
        </r>
      </text>
    </comment>
    <comment ref="B59" authorId="1">
      <text>
        <r>
          <rPr>
            <b/>
            <sz val="9"/>
            <rFont val="宋体"/>
            <family val="3"/>
            <charset val="134"/>
          </rPr>
          <t>qyr:</t>
        </r>
        <r>
          <rPr>
            <sz val="9"/>
            <rFont val="宋体"/>
            <family val="3"/>
            <charset val="134"/>
          </rPr>
          <t xml:space="preserve">
2020.4.26印花税及水利基金异地已交</t>
        </r>
      </text>
    </comment>
    <comment ref="A60" authorId="0">
      <text>
        <r>
          <rPr>
            <b/>
            <sz val="9"/>
            <rFont val="宋体"/>
            <family val="3"/>
            <charset val="134"/>
          </rPr>
          <t>cw05:</t>
        </r>
        <r>
          <rPr>
            <sz val="9"/>
            <rFont val="宋体"/>
            <family val="3"/>
            <charset val="134"/>
          </rPr>
          <t xml:space="preserve">
当地未缴，本地代扣代缴，不含税销售额*0.0006</t>
        </r>
      </text>
    </comment>
    <comment ref="G67" authorId="1">
      <text>
        <r>
          <rPr>
            <b/>
            <sz val="9"/>
            <rFont val="宋体"/>
            <family val="3"/>
            <charset val="134"/>
          </rPr>
          <t>qyr:</t>
        </r>
        <r>
          <rPr>
            <sz val="9"/>
            <rFont val="宋体"/>
            <family val="3"/>
            <charset val="134"/>
          </rPr>
          <t xml:space="preserve">
税金在后期工程款中扣除</t>
        </r>
      </text>
    </comment>
  </commentList>
</comments>
</file>

<file path=xl/sharedStrings.xml><?xml version="1.0" encoding="utf-8"?>
<sst xmlns="http://schemas.openxmlformats.org/spreadsheetml/2006/main" count="199" uniqueCount="100">
  <si>
    <t>潜山县两昆路二期（黄柏段）公路工程（甲供材）</t>
  </si>
  <si>
    <t>中标日期</t>
  </si>
  <si>
    <t>中标价</t>
  </si>
  <si>
    <t>负责人</t>
  </si>
  <si>
    <t>程金胜</t>
  </si>
  <si>
    <t>建设单位</t>
  </si>
  <si>
    <t>潜山县黄柏镇人民政府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</si>
  <si>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</si>
  <si>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</si>
  <si>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</si>
  <si>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</si>
  <si>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</si>
  <si>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</si>
  <si>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</si>
  <si>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</si>
  <si>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</si>
  <si>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</si>
  <si>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</si>
  <si>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</si>
  <si>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</si>
  <si>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</si>
  <si>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17-11-</t>
  </si>
  <si>
    <t>中行</t>
  </si>
  <si>
    <t>18-1--</t>
  </si>
  <si>
    <t>18-1-</t>
  </si>
  <si>
    <t>前期成本已提供够</t>
  </si>
  <si>
    <t>18年1月及以前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</si>
  <si>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</si>
  <si>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</si>
  <si>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</si>
  <si>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</si>
  <si>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</si>
  <si>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</si>
  <si>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</si>
  <si>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</si>
  <si>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</si>
  <si>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</si>
  <si>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</si>
  <si>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</si>
  <si>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</si>
  <si>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</si>
  <si>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</si>
  <si>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人工</t>
  </si>
  <si>
    <t>项目部垫付工资</t>
  </si>
  <si>
    <t>2017-11-</t>
  </si>
  <si>
    <t>徽行</t>
  </si>
  <si>
    <t>水泥</t>
  </si>
  <si>
    <t>项目部垫付</t>
  </si>
  <si>
    <t>运输费</t>
  </si>
  <si>
    <t>2017-9-</t>
  </si>
  <si>
    <t>收代付材料款</t>
  </si>
  <si>
    <t>2017-6-</t>
  </si>
  <si>
    <t>安徽皖国建设项目管理有限公司</t>
  </si>
  <si>
    <t>招标代理服务费/清单编制费</t>
  </si>
  <si>
    <t>黄砂/石子</t>
  </si>
  <si>
    <t>安徽省潜山县恒远建材工贸有限公司</t>
  </si>
  <si>
    <t>付工资</t>
  </si>
  <si>
    <t>2018-2-</t>
  </si>
  <si>
    <t>石子</t>
  </si>
  <si>
    <t>黄砂</t>
  </si>
  <si>
    <t>18-2-</t>
  </si>
  <si>
    <t>徐基前</t>
  </si>
  <si>
    <t>石子/黄砂</t>
  </si>
  <si>
    <t>材料运输费</t>
  </si>
  <si>
    <t>徐险峰</t>
  </si>
  <si>
    <t>普代</t>
  </si>
  <si>
    <t>杨国平</t>
  </si>
  <si>
    <t>机械施工专业费</t>
  </si>
  <si>
    <t>冯益民</t>
  </si>
  <si>
    <t>陈凤兰</t>
  </si>
  <si>
    <t>劳务费</t>
  </si>
  <si>
    <t>仰孝平</t>
  </si>
  <si>
    <t>徐丹心</t>
  </si>
  <si>
    <t>工程费用</t>
  </si>
  <si>
    <t>有</t>
  </si>
  <si>
    <t>扣</t>
  </si>
  <si>
    <t>转账手续费</t>
  </si>
  <si>
    <t>外经证</t>
  </si>
  <si>
    <t>管理费</t>
  </si>
  <si>
    <t>4次</t>
  </si>
  <si>
    <t>增值税及附加、印花税、水利基金</t>
  </si>
  <si>
    <t>退</t>
  </si>
  <si>
    <t>损失准备金1%</t>
  </si>
  <si>
    <t>预留</t>
  </si>
  <si>
    <t>尚需提供成本</t>
  </si>
  <si>
    <t>可支付金额</t>
  </si>
  <si>
    <t>公司代缴税金：</t>
  </si>
  <si>
    <t>税种</t>
  </si>
  <si>
    <t>税额</t>
  </si>
  <si>
    <t>2020年7月开票税金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</si>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</sst>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1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rgb="FF333333"/>
      <name val="宋体"/>
      <family val="3"/>
      <charset val="134"/>
      <scheme val="minor"/>
    </font>
    <font>
      <sz val="9"/>
      <color rgb="FF333333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79">
    <xf numFmtId="0" fontId="0" fillId="0" borderId="0" xfId="0"/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vertical="center"/>
    </xf>
    <xf numFmtId="178" fontId="5" fillId="2" borderId="3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8" fontId="4" fillId="0" borderId="2" xfId="0" applyNumberFormat="1" applyFont="1" applyFill="1" applyBorder="1" applyAlignment="1">
      <alignment vertical="center"/>
    </xf>
    <xf numFmtId="178" fontId="3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9" fontId="4" fillId="0" borderId="2" xfId="1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178" fontId="7" fillId="5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6" borderId="2" xfId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4" fillId="2" borderId="2" xfId="0" applyNumberFormat="1" applyFont="1" applyFill="1" applyBorder="1" applyAlignment="1">
      <alignment vertical="center"/>
    </xf>
    <xf numFmtId="178" fontId="3" fillId="2" borderId="2" xfId="0" applyNumberFormat="1" applyFont="1" applyFill="1" applyBorder="1" applyAlignment="1">
      <alignment vertical="center"/>
    </xf>
    <xf numFmtId="10" fontId="3" fillId="0" borderId="2" xfId="0" applyNumberFormat="1" applyFont="1" applyFill="1" applyBorder="1" applyAlignment="1">
      <alignment vertical="center"/>
    </xf>
    <xf numFmtId="178" fontId="3" fillId="3" borderId="4" xfId="0" applyNumberFormat="1" applyFont="1" applyFill="1" applyBorder="1" applyAlignment="1">
      <alignment vertical="center"/>
    </xf>
    <xf numFmtId="178" fontId="9" fillId="0" borderId="2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4" fillId="5" borderId="2" xfId="0" applyNumberFormat="1" applyFont="1" applyFill="1" applyBorder="1" applyAlignment="1">
      <alignment vertical="center"/>
    </xf>
    <xf numFmtId="177" fontId="4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center" vertical="center"/>
    </xf>
    <xf numFmtId="177" fontId="7" fillId="4" borderId="2" xfId="0" applyNumberFormat="1" applyFont="1" applyFill="1" applyBorder="1" applyAlignment="1">
      <alignment vertical="center"/>
    </xf>
    <xf numFmtId="177" fontId="7" fillId="5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3"/>
  <sheetViews>
    <sheetView tabSelected="1" topLeftCell="A25" workbookViewId="0">
      <selection activeCell="G33" sqref="G33:G53"/>
    </sheetView>
  </sheetViews>
  <sheetFormatPr defaultColWidth="9" defaultRowHeight="11.25" x14ac:dyDescent="0.15"/>
  <cols>
    <col min="1" max="1" width="10.75" style="14" customWidth="1"/>
    <col min="2" max="2" width="13.125" style="12" customWidth="1"/>
    <col min="3" max="3" width="6" style="11" customWidth="1"/>
    <col min="4" max="4" width="13.375" style="11" customWidth="1"/>
    <col min="5" max="5" width="6" style="11" customWidth="1"/>
    <col min="6" max="6" width="13.125" style="12" customWidth="1"/>
    <col min="7" max="7" width="14.125" style="12" customWidth="1"/>
    <col min="8" max="8" width="9.625" style="11" customWidth="1"/>
    <col min="9" max="9" width="13.875" style="12" customWidth="1"/>
    <col min="10" max="10" width="6.125" style="29" customWidth="1"/>
    <col min="11" max="11" width="31.5" style="2" customWidth="1"/>
    <col min="12" max="12" width="12.75" style="2" customWidth="1"/>
    <col min="13" max="13" width="6" style="2" customWidth="1"/>
    <col min="14" max="14" width="5.625" style="2" customWidth="1"/>
    <col min="15" max="15" width="10.875" style="2" customWidth="1"/>
    <col min="16" max="16" width="16.875" style="2" customWidth="1"/>
    <col min="17" max="16384" width="9" style="2"/>
  </cols>
  <sheetData>
    <row r="1" spans="1:17" ht="21.95" customHeight="1" x14ac:dyDescent="0.15">
      <c r="A1" s="71" t="s">
        <v>0</v>
      </c>
      <c r="B1" s="71"/>
      <c r="C1" s="71"/>
      <c r="D1" s="71"/>
      <c r="E1" s="71"/>
      <c r="F1" s="72"/>
      <c r="G1" s="72"/>
      <c r="H1" s="71"/>
      <c r="I1" s="72"/>
      <c r="J1" s="71"/>
      <c r="K1" s="1"/>
      <c r="L1" s="1"/>
    </row>
    <row r="2" spans="1:17" ht="18" customHeight="1" x14ac:dyDescent="0.15">
      <c r="A2" s="3" t="s">
        <v>1</v>
      </c>
      <c r="B2" s="4">
        <v>42895</v>
      </c>
      <c r="C2" s="5" t="s">
        <v>2</v>
      </c>
      <c r="D2" s="6">
        <v>12755206.279999999</v>
      </c>
      <c r="E2" s="7" t="s">
        <v>3</v>
      </c>
      <c r="F2" s="8" t="s">
        <v>4</v>
      </c>
      <c r="G2" s="9" t="s">
        <v>5</v>
      </c>
      <c r="H2" s="73" t="s">
        <v>6</v>
      </c>
      <c r="I2" s="74"/>
      <c r="J2" s="75"/>
      <c r="K2" s="1"/>
      <c r="L2" s="1"/>
    </row>
    <row r="3" spans="1:17" ht="18" customHeight="1" x14ac:dyDescent="0.15">
      <c r="A3" s="3" t="s">
        <v>7</v>
      </c>
      <c r="B3" s="4">
        <v>43488</v>
      </c>
      <c r="C3" s="5" t="s">
        <v>8</v>
      </c>
      <c r="D3" s="10">
        <v>13378750.58</v>
      </c>
      <c r="H3" s="1"/>
      <c r="I3" s="13"/>
      <c r="J3" s="1"/>
      <c r="K3" s="1"/>
      <c r="L3" s="1"/>
    </row>
    <row r="4" spans="1:17" ht="18" customHeight="1" x14ac:dyDescent="0.15">
      <c r="A4" s="14" t="s">
        <v>9</v>
      </c>
      <c r="H4" s="1"/>
      <c r="I4" s="13"/>
      <c r="J4" s="1"/>
      <c r="K4" s="1"/>
      <c r="L4" s="1"/>
    </row>
    <row r="5" spans="1:17" ht="18" customHeight="1" x14ac:dyDescent="0.15">
      <c r="A5" s="76" t="s">
        <v>10</v>
      </c>
      <c r="B5" s="77" t="s">
        <v>11</v>
      </c>
      <c r="C5" s="76" t="s">
        <v>12</v>
      </c>
      <c r="D5" s="76"/>
      <c r="E5" s="76" t="s">
        <v>13</v>
      </c>
      <c r="F5" s="77"/>
      <c r="G5" s="77" t="s">
        <v>14</v>
      </c>
      <c r="H5" s="78" t="s">
        <v>15</v>
      </c>
      <c r="I5" s="77"/>
      <c r="J5" s="78"/>
    </row>
    <row r="6" spans="1:17" ht="18" customHeight="1" x14ac:dyDescent="0.15">
      <c r="A6" s="76"/>
      <c r="B6" s="77"/>
      <c r="C6" s="15" t="s">
        <v>16</v>
      </c>
      <c r="D6" s="15" t="s">
        <v>17</v>
      </c>
      <c r="E6" s="15" t="s">
        <v>16</v>
      </c>
      <c r="F6" s="16" t="s">
        <v>17</v>
      </c>
      <c r="G6" s="77"/>
      <c r="H6" s="17" t="s">
        <v>18</v>
      </c>
      <c r="I6" s="16" t="s">
        <v>19</v>
      </c>
      <c r="J6" s="17" t="s">
        <v>20</v>
      </c>
    </row>
    <row r="7" spans="1:17" ht="18" customHeight="1" x14ac:dyDescent="0.15">
      <c r="A7" s="4" t="s">
        <v>21</v>
      </c>
      <c r="B7" s="5">
        <f t="shared" ref="B7:B9" si="0">G7/(1+C7+E7)</f>
        <v>4271844.6601941744</v>
      </c>
      <c r="C7" s="18">
        <v>0.03</v>
      </c>
      <c r="D7" s="19">
        <f t="shared" ref="D7:D9" si="1">G7/(1+E7+C7)*C7</f>
        <v>128155.33980582522</v>
      </c>
      <c r="E7" s="18"/>
      <c r="F7" s="5"/>
      <c r="G7" s="20">
        <v>4400000</v>
      </c>
      <c r="H7" s="4" t="s">
        <v>21</v>
      </c>
      <c r="I7" s="5">
        <v>4400000</v>
      </c>
      <c r="J7" s="21" t="s">
        <v>22</v>
      </c>
    </row>
    <row r="8" spans="1:17" ht="18" customHeight="1" x14ac:dyDescent="0.15">
      <c r="A8" s="4" t="s">
        <v>23</v>
      </c>
      <c r="B8" s="5">
        <f t="shared" si="0"/>
        <v>3980582.5242718444</v>
      </c>
      <c r="C8" s="18">
        <v>0.03</v>
      </c>
      <c r="D8" s="19">
        <f t="shared" si="1"/>
        <v>119417.47572815533</v>
      </c>
      <c r="E8" s="18"/>
      <c r="F8" s="5"/>
      <c r="G8" s="20">
        <v>4100000</v>
      </c>
      <c r="H8" s="4" t="s">
        <v>24</v>
      </c>
      <c r="I8" s="5">
        <v>4100000</v>
      </c>
      <c r="J8" s="21" t="s">
        <v>22</v>
      </c>
      <c r="P8" s="22" t="s">
        <v>25</v>
      </c>
      <c r="Q8" s="23" t="s">
        <v>26</v>
      </c>
    </row>
    <row r="9" spans="1:17" ht="18" customHeight="1" x14ac:dyDescent="0.15">
      <c r="A9" s="4">
        <v>43485</v>
      </c>
      <c r="B9" s="5">
        <f t="shared" si="0"/>
        <v>4087197.13592233</v>
      </c>
      <c r="C9" s="18">
        <v>0.03</v>
      </c>
      <c r="D9" s="19">
        <f t="shared" si="1"/>
        <v>122615.91407766989</v>
      </c>
      <c r="E9" s="18"/>
      <c r="F9" s="5"/>
      <c r="G9" s="20">
        <v>4209813.05</v>
      </c>
      <c r="H9" s="4">
        <v>43497</v>
      </c>
      <c r="I9" s="5">
        <v>4209813.05</v>
      </c>
      <c r="J9" s="21" t="s">
        <v>22</v>
      </c>
    </row>
    <row r="10" spans="1:17" ht="18" customHeight="1" x14ac:dyDescent="0.15">
      <c r="A10" s="4">
        <v>44042</v>
      </c>
      <c r="B10" s="5">
        <f>G10/(1+C10+E10)</f>
        <v>613704.15596330271</v>
      </c>
      <c r="C10" s="24">
        <v>0</v>
      </c>
      <c r="D10" s="19">
        <f>G10/(1+E10+C10)*C10</f>
        <v>0</v>
      </c>
      <c r="E10" s="24">
        <v>0.09</v>
      </c>
      <c r="F10" s="5">
        <f>G10/(1+C10+E10)*E10</f>
        <v>55233.374036697242</v>
      </c>
      <c r="G10" s="20">
        <v>668937.53</v>
      </c>
      <c r="H10" s="4">
        <v>44047</v>
      </c>
      <c r="I10" s="5">
        <v>668937.53</v>
      </c>
      <c r="J10" s="21" t="s">
        <v>27</v>
      </c>
    </row>
    <row r="11" spans="1:17" ht="18" customHeight="1" x14ac:dyDescent="0.15">
      <c r="A11" s="4"/>
      <c r="B11" s="5"/>
      <c r="C11" s="18"/>
      <c r="D11" s="19"/>
      <c r="E11" s="18"/>
      <c r="F11" s="5"/>
      <c r="G11" s="20"/>
      <c r="H11" s="4"/>
      <c r="I11" s="5"/>
      <c r="J11" s="21"/>
    </row>
    <row r="12" spans="1:17" ht="18" customHeight="1" x14ac:dyDescent="0.15">
      <c r="A12" s="25" t="s">
        <v>28</v>
      </c>
      <c r="B12" s="26">
        <f>SUM(B7:B10)</f>
        <v>12953328.476351652</v>
      </c>
      <c r="C12" s="10"/>
      <c r="D12" s="10">
        <f>SUM(D7:D10)</f>
        <v>370188.72961165046</v>
      </c>
      <c r="E12" s="10"/>
      <c r="F12" s="27">
        <f>SUM(F7:F10)</f>
        <v>55233.374036697242</v>
      </c>
      <c r="G12" s="10">
        <f>SUM(G7:G10)</f>
        <v>13378750.58</v>
      </c>
      <c r="H12" s="28"/>
      <c r="I12" s="10">
        <f>SUM(I7:I10)</f>
        <v>13378750.58</v>
      </c>
      <c r="J12" s="28"/>
    </row>
    <row r="13" spans="1:17" ht="18" customHeight="1" x14ac:dyDescent="0.15">
      <c r="A13" s="14" t="s">
        <v>29</v>
      </c>
      <c r="J13" s="11"/>
      <c r="K13" s="11"/>
      <c r="L13" s="29"/>
    </row>
    <row r="14" spans="1:17" ht="18" customHeight="1" x14ac:dyDescent="0.15">
      <c r="A14" s="30" t="s">
        <v>30</v>
      </c>
      <c r="B14" s="16" t="s">
        <v>31</v>
      </c>
      <c r="C14" s="15" t="s">
        <v>32</v>
      </c>
      <c r="D14" s="15" t="s">
        <v>33</v>
      </c>
      <c r="E14" s="15" t="s">
        <v>16</v>
      </c>
      <c r="F14" s="16" t="s">
        <v>34</v>
      </c>
      <c r="G14" s="16" t="s">
        <v>14</v>
      </c>
      <c r="H14" s="15" t="s">
        <v>35</v>
      </c>
      <c r="I14" s="16" t="s">
        <v>36</v>
      </c>
      <c r="J14" s="15" t="s">
        <v>20</v>
      </c>
      <c r="K14" s="31" t="s">
        <v>37</v>
      </c>
      <c r="L14" s="17" t="s">
        <v>38</v>
      </c>
      <c r="M14" s="17" t="s">
        <v>39</v>
      </c>
      <c r="N14" s="17" t="s">
        <v>40</v>
      </c>
      <c r="O14" s="17" t="s">
        <v>41</v>
      </c>
    </row>
    <row r="15" spans="1:17" s="40" customFormat="1" ht="18" customHeight="1" x14ac:dyDescent="0.15">
      <c r="A15" s="32">
        <v>42979</v>
      </c>
      <c r="B15" s="33">
        <f t="shared" ref="B15:B19" si="2">ROUND(G15/(1+E15),2)</f>
        <v>198800</v>
      </c>
      <c r="C15" s="34"/>
      <c r="D15" s="35"/>
      <c r="E15" s="36"/>
      <c r="F15" s="33">
        <f t="shared" ref="F15:F19" si="3">ROUND(G15/(1+E15)*E15,2)</f>
        <v>0</v>
      </c>
      <c r="G15" s="20">
        <v>198800</v>
      </c>
      <c r="H15" s="4"/>
      <c r="I15" s="5"/>
      <c r="J15" s="21"/>
      <c r="K15" s="37" t="s">
        <v>4</v>
      </c>
      <c r="L15" s="38" t="s">
        <v>42</v>
      </c>
      <c r="M15" s="39"/>
      <c r="N15" s="39"/>
      <c r="O15" s="38" t="s">
        <v>43</v>
      </c>
    </row>
    <row r="16" spans="1:17" s="40" customFormat="1" ht="18" customHeight="1" x14ac:dyDescent="0.15">
      <c r="A16" s="32">
        <v>42979</v>
      </c>
      <c r="B16" s="33">
        <f t="shared" si="2"/>
        <v>197680</v>
      </c>
      <c r="C16" s="34"/>
      <c r="D16" s="35"/>
      <c r="E16" s="36"/>
      <c r="F16" s="33">
        <f t="shared" si="3"/>
        <v>0</v>
      </c>
      <c r="G16" s="20">
        <v>197680</v>
      </c>
      <c r="H16" s="4"/>
      <c r="I16" s="41"/>
      <c r="J16" s="21"/>
      <c r="K16" s="37" t="s">
        <v>4</v>
      </c>
      <c r="L16" s="38" t="s">
        <v>42</v>
      </c>
      <c r="M16" s="39"/>
      <c r="N16" s="39"/>
      <c r="O16" s="38" t="s">
        <v>43</v>
      </c>
    </row>
    <row r="17" spans="1:15" s="40" customFormat="1" ht="18" customHeight="1" x14ac:dyDescent="0.15">
      <c r="A17" s="32">
        <v>43009</v>
      </c>
      <c r="B17" s="33">
        <f t="shared" si="2"/>
        <v>197540</v>
      </c>
      <c r="C17" s="34"/>
      <c r="D17" s="35"/>
      <c r="E17" s="36"/>
      <c r="F17" s="33">
        <f t="shared" si="3"/>
        <v>0</v>
      </c>
      <c r="G17" s="20">
        <v>197540</v>
      </c>
      <c r="H17" s="4"/>
      <c r="I17" s="41">
        <v>28000</v>
      </c>
      <c r="J17" s="21"/>
      <c r="K17" s="37" t="s">
        <v>4</v>
      </c>
      <c r="L17" s="38" t="s">
        <v>42</v>
      </c>
      <c r="M17" s="39"/>
      <c r="N17" s="39"/>
      <c r="O17" s="38" t="s">
        <v>43</v>
      </c>
    </row>
    <row r="18" spans="1:15" s="40" customFormat="1" ht="18" customHeight="1" x14ac:dyDescent="0.15">
      <c r="A18" s="32">
        <v>43040</v>
      </c>
      <c r="B18" s="33">
        <f t="shared" si="2"/>
        <v>96210</v>
      </c>
      <c r="C18" s="34"/>
      <c r="D18" s="35"/>
      <c r="E18" s="36"/>
      <c r="F18" s="33">
        <f t="shared" si="3"/>
        <v>0</v>
      </c>
      <c r="G18" s="20">
        <v>96210</v>
      </c>
      <c r="H18" s="4" t="s">
        <v>44</v>
      </c>
      <c r="I18" s="41">
        <v>500000</v>
      </c>
      <c r="J18" s="21" t="s">
        <v>45</v>
      </c>
      <c r="K18" s="37" t="s">
        <v>4</v>
      </c>
      <c r="L18" s="38" t="s">
        <v>46</v>
      </c>
      <c r="M18" s="39"/>
      <c r="N18" s="39"/>
      <c r="O18" s="38" t="s">
        <v>47</v>
      </c>
    </row>
    <row r="19" spans="1:15" s="40" customFormat="1" ht="18" customHeight="1" x14ac:dyDescent="0.15">
      <c r="A19" s="32">
        <v>43040</v>
      </c>
      <c r="B19" s="33">
        <f t="shared" si="2"/>
        <v>900000</v>
      </c>
      <c r="C19" s="34"/>
      <c r="D19" s="35"/>
      <c r="E19" s="36"/>
      <c r="F19" s="33">
        <f t="shared" si="3"/>
        <v>0</v>
      </c>
      <c r="G19" s="20">
        <v>900000</v>
      </c>
      <c r="H19" s="4" t="s">
        <v>44</v>
      </c>
      <c r="I19" s="41">
        <v>900000</v>
      </c>
      <c r="J19" s="21" t="s">
        <v>45</v>
      </c>
      <c r="K19" s="37" t="s">
        <v>4</v>
      </c>
      <c r="L19" s="38" t="s">
        <v>48</v>
      </c>
      <c r="M19" s="39"/>
      <c r="N19" s="39"/>
      <c r="O19" s="38" t="s">
        <v>47</v>
      </c>
    </row>
    <row r="20" spans="1:15" s="40" customFormat="1" ht="18" customHeight="1" x14ac:dyDescent="0.15">
      <c r="A20" s="32"/>
      <c r="B20" s="33"/>
      <c r="C20" s="34"/>
      <c r="D20" s="35"/>
      <c r="E20" s="36"/>
      <c r="F20" s="33"/>
      <c r="G20" s="20"/>
      <c r="H20" s="4" t="s">
        <v>49</v>
      </c>
      <c r="I20" s="41">
        <v>-128700</v>
      </c>
      <c r="J20" s="21" t="s">
        <v>45</v>
      </c>
      <c r="K20" s="37" t="s">
        <v>4</v>
      </c>
      <c r="L20" s="38"/>
      <c r="M20" s="39"/>
      <c r="N20" s="39"/>
      <c r="O20" s="38" t="s">
        <v>50</v>
      </c>
    </row>
    <row r="21" spans="1:15" s="40" customFormat="1" ht="18" customHeight="1" x14ac:dyDescent="0.15">
      <c r="A21" s="32">
        <v>43040</v>
      </c>
      <c r="B21" s="33">
        <f t="shared" ref="B21:B23" si="4">ROUND(G21/(1+E21),2)</f>
        <v>128700</v>
      </c>
      <c r="C21" s="34"/>
      <c r="D21" s="35"/>
      <c r="E21" s="36"/>
      <c r="F21" s="33">
        <f t="shared" ref="F21:F23" si="5">ROUND(G21/(1+E21)*E21,2)</f>
        <v>0</v>
      </c>
      <c r="G21" s="20">
        <v>128700</v>
      </c>
      <c r="H21" s="4" t="s">
        <v>51</v>
      </c>
      <c r="I21" s="41">
        <v>128700</v>
      </c>
      <c r="J21" s="21" t="s">
        <v>22</v>
      </c>
      <c r="K21" s="37" t="s">
        <v>52</v>
      </c>
      <c r="L21" s="38" t="s">
        <v>53</v>
      </c>
      <c r="M21" s="39"/>
      <c r="N21" s="39"/>
      <c r="O21" s="38" t="s">
        <v>47</v>
      </c>
    </row>
    <row r="22" spans="1:15" s="40" customFormat="1" ht="18" customHeight="1" x14ac:dyDescent="0.15">
      <c r="A22" s="32">
        <v>43040</v>
      </c>
      <c r="B22" s="33">
        <f t="shared" si="4"/>
        <v>1500000</v>
      </c>
      <c r="C22" s="34"/>
      <c r="D22" s="35"/>
      <c r="E22" s="36"/>
      <c r="F22" s="33">
        <f t="shared" si="5"/>
        <v>0</v>
      </c>
      <c r="G22" s="20">
        <v>1500000</v>
      </c>
      <c r="H22" s="4" t="s">
        <v>44</v>
      </c>
      <c r="I22" s="42">
        <v>307837.65000000002</v>
      </c>
      <c r="J22" s="21" t="s">
        <v>45</v>
      </c>
      <c r="K22" s="37" t="s">
        <v>4</v>
      </c>
      <c r="L22" s="38" t="s">
        <v>54</v>
      </c>
      <c r="M22" s="39"/>
      <c r="N22" s="39"/>
      <c r="O22" s="38" t="s">
        <v>47</v>
      </c>
    </row>
    <row r="23" spans="1:15" s="40" customFormat="1" ht="18" customHeight="1" x14ac:dyDescent="0.15">
      <c r="A23" s="32">
        <v>43040</v>
      </c>
      <c r="B23" s="33">
        <f t="shared" si="4"/>
        <v>800002.35</v>
      </c>
      <c r="C23" s="34"/>
      <c r="D23" s="35"/>
      <c r="E23" s="36"/>
      <c r="F23" s="33">
        <f t="shared" si="5"/>
        <v>0</v>
      </c>
      <c r="G23" s="20">
        <v>800002.35</v>
      </c>
      <c r="H23" s="4" t="s">
        <v>44</v>
      </c>
      <c r="I23" s="41">
        <v>800002.35</v>
      </c>
      <c r="J23" s="21" t="s">
        <v>22</v>
      </c>
      <c r="K23" s="37" t="s">
        <v>55</v>
      </c>
      <c r="L23" s="38" t="s">
        <v>46</v>
      </c>
      <c r="M23" s="39"/>
      <c r="N23" s="39"/>
      <c r="O23" s="38" t="s">
        <v>47</v>
      </c>
    </row>
    <row r="24" spans="1:15" s="40" customFormat="1" ht="18" customHeight="1" x14ac:dyDescent="0.15">
      <c r="A24" s="32"/>
      <c r="B24" s="33"/>
      <c r="C24" s="34"/>
      <c r="D24" s="35"/>
      <c r="E24" s="36"/>
      <c r="F24" s="33"/>
      <c r="G24" s="20"/>
      <c r="H24" s="4" t="s">
        <v>44</v>
      </c>
      <c r="I24" s="41">
        <v>776160</v>
      </c>
      <c r="J24" s="21" t="s">
        <v>45</v>
      </c>
      <c r="K24" s="37" t="s">
        <v>4</v>
      </c>
      <c r="L24" s="38" t="s">
        <v>56</v>
      </c>
      <c r="M24" s="39"/>
      <c r="N24" s="39"/>
      <c r="O24" s="38"/>
    </row>
    <row r="25" spans="1:15" s="40" customFormat="1" ht="18" customHeight="1" x14ac:dyDescent="0.15">
      <c r="A25" s="32">
        <v>43040</v>
      </c>
      <c r="B25" s="33">
        <f t="shared" ref="B25:B53" si="6">ROUND(G25/(1+E25),2)</f>
        <v>210140</v>
      </c>
      <c r="C25" s="34"/>
      <c r="D25" s="35"/>
      <c r="E25" s="36"/>
      <c r="F25" s="33">
        <f t="shared" ref="F25:F53" si="7">ROUND(G25/(1+E25)*E25,2)</f>
        <v>0</v>
      </c>
      <c r="G25" s="20">
        <v>210140</v>
      </c>
      <c r="H25" s="4" t="s">
        <v>57</v>
      </c>
      <c r="I25" s="41">
        <v>497293.8</v>
      </c>
      <c r="J25" s="21" t="s">
        <v>45</v>
      </c>
      <c r="K25" s="37" t="s">
        <v>4</v>
      </c>
      <c r="L25" s="38" t="s">
        <v>42</v>
      </c>
      <c r="M25" s="39"/>
      <c r="N25" s="39"/>
      <c r="O25" s="38" t="s">
        <v>47</v>
      </c>
    </row>
    <row r="26" spans="1:15" s="40" customFormat="1" ht="18" customHeight="1" x14ac:dyDescent="0.15">
      <c r="A26" s="32">
        <v>43070</v>
      </c>
      <c r="B26" s="33">
        <f t="shared" si="6"/>
        <v>500000</v>
      </c>
      <c r="C26" s="34"/>
      <c r="D26" s="35"/>
      <c r="E26" s="36"/>
      <c r="F26" s="33">
        <f t="shared" si="7"/>
        <v>0</v>
      </c>
      <c r="G26" s="20">
        <v>500000</v>
      </c>
      <c r="H26" s="4" t="s">
        <v>44</v>
      </c>
      <c r="I26" s="41">
        <v>500000</v>
      </c>
      <c r="J26" s="21" t="s">
        <v>45</v>
      </c>
      <c r="K26" s="37" t="s">
        <v>4</v>
      </c>
      <c r="L26" s="38" t="s">
        <v>58</v>
      </c>
      <c r="M26" s="39"/>
      <c r="N26" s="39"/>
      <c r="O26" s="38" t="s">
        <v>47</v>
      </c>
    </row>
    <row r="27" spans="1:15" s="40" customFormat="1" ht="18" customHeight="1" x14ac:dyDescent="0.15">
      <c r="A27" s="32">
        <v>43070</v>
      </c>
      <c r="B27" s="33">
        <f t="shared" si="6"/>
        <v>500000</v>
      </c>
      <c r="C27" s="34"/>
      <c r="D27" s="35"/>
      <c r="E27" s="36"/>
      <c r="F27" s="33">
        <f t="shared" si="7"/>
        <v>0</v>
      </c>
      <c r="G27" s="20">
        <v>500000</v>
      </c>
      <c r="H27" s="4" t="s">
        <v>44</v>
      </c>
      <c r="I27" s="41">
        <v>500000</v>
      </c>
      <c r="J27" s="21" t="s">
        <v>45</v>
      </c>
      <c r="K27" s="37" t="s">
        <v>4</v>
      </c>
      <c r="L27" s="38" t="s">
        <v>59</v>
      </c>
      <c r="M27" s="39"/>
      <c r="N27" s="39"/>
      <c r="O27" s="38" t="s">
        <v>47</v>
      </c>
    </row>
    <row r="28" spans="1:15" s="40" customFormat="1" ht="18" customHeight="1" x14ac:dyDescent="0.15">
      <c r="A28" s="32">
        <v>43070</v>
      </c>
      <c r="B28" s="33">
        <f t="shared" si="6"/>
        <v>500000</v>
      </c>
      <c r="C28" s="34"/>
      <c r="D28" s="35"/>
      <c r="E28" s="36"/>
      <c r="F28" s="33">
        <f t="shared" si="7"/>
        <v>0</v>
      </c>
      <c r="G28" s="20">
        <v>500000</v>
      </c>
      <c r="H28" s="4" t="s">
        <v>60</v>
      </c>
      <c r="I28" s="41">
        <v>420700</v>
      </c>
      <c r="J28" s="21" t="s">
        <v>45</v>
      </c>
      <c r="K28" s="43" t="s">
        <v>61</v>
      </c>
      <c r="L28" s="38" t="s">
        <v>62</v>
      </c>
      <c r="M28" s="39"/>
      <c r="N28" s="39"/>
      <c r="O28" s="38" t="s">
        <v>47</v>
      </c>
    </row>
    <row r="29" spans="1:15" s="40" customFormat="1" ht="18" customHeight="1" x14ac:dyDescent="0.15">
      <c r="A29" s="32">
        <v>43118</v>
      </c>
      <c r="B29" s="33">
        <f t="shared" si="6"/>
        <v>1000000</v>
      </c>
      <c r="C29" s="34"/>
      <c r="D29" s="35"/>
      <c r="E29" s="36"/>
      <c r="F29" s="33">
        <f t="shared" si="7"/>
        <v>0</v>
      </c>
      <c r="G29" s="20">
        <v>1000000</v>
      </c>
      <c r="H29" s="4" t="s">
        <v>60</v>
      </c>
      <c r="I29" s="41">
        <v>1000000</v>
      </c>
      <c r="J29" s="21" t="s">
        <v>22</v>
      </c>
      <c r="K29" s="37" t="s">
        <v>4</v>
      </c>
      <c r="L29" s="38" t="s">
        <v>54</v>
      </c>
      <c r="M29" s="39"/>
      <c r="N29" s="39"/>
      <c r="O29" s="38" t="s">
        <v>47</v>
      </c>
    </row>
    <row r="30" spans="1:15" s="40" customFormat="1" ht="18" customHeight="1" x14ac:dyDescent="0.15">
      <c r="A30" s="32">
        <v>43132</v>
      </c>
      <c r="B30" s="33">
        <f t="shared" si="6"/>
        <v>200006.2</v>
      </c>
      <c r="C30" s="34"/>
      <c r="D30" s="35"/>
      <c r="E30" s="36"/>
      <c r="F30" s="33">
        <f t="shared" si="7"/>
        <v>0</v>
      </c>
      <c r="G30" s="20">
        <v>200006.2</v>
      </c>
      <c r="H30" s="4" t="s">
        <v>60</v>
      </c>
      <c r="I30" s="41">
        <v>200006.2</v>
      </c>
      <c r="J30" s="21" t="s">
        <v>22</v>
      </c>
      <c r="K30" s="37" t="s">
        <v>55</v>
      </c>
      <c r="L30" s="38" t="s">
        <v>46</v>
      </c>
      <c r="M30" s="39"/>
      <c r="N30" s="39"/>
      <c r="O30" s="38" t="s">
        <v>47</v>
      </c>
    </row>
    <row r="31" spans="1:15" s="40" customFormat="1" ht="18" customHeight="1" x14ac:dyDescent="0.15">
      <c r="A31" s="32">
        <v>43132</v>
      </c>
      <c r="B31" s="33">
        <f t="shared" si="6"/>
        <v>900000</v>
      </c>
      <c r="C31" s="34"/>
      <c r="D31" s="35"/>
      <c r="E31" s="36"/>
      <c r="F31" s="33">
        <f t="shared" si="7"/>
        <v>0</v>
      </c>
      <c r="G31" s="20">
        <v>900000</v>
      </c>
      <c r="H31" s="4"/>
      <c r="I31" s="41"/>
      <c r="J31" s="21" t="s">
        <v>22</v>
      </c>
      <c r="K31" s="37" t="s">
        <v>4</v>
      </c>
      <c r="L31" s="38" t="s">
        <v>63</v>
      </c>
      <c r="M31" s="39"/>
      <c r="N31" s="39"/>
      <c r="O31" s="38" t="s">
        <v>47</v>
      </c>
    </row>
    <row r="32" spans="1:15" s="40" customFormat="1" ht="18" customHeight="1" x14ac:dyDescent="0.15">
      <c r="A32" s="32"/>
      <c r="B32" s="33">
        <f t="shared" si="6"/>
        <v>0</v>
      </c>
      <c r="C32" s="34"/>
      <c r="D32" s="35"/>
      <c r="E32" s="36"/>
      <c r="F32" s="33">
        <f t="shared" si="7"/>
        <v>0</v>
      </c>
      <c r="G32" s="20"/>
      <c r="H32" s="4" t="s">
        <v>60</v>
      </c>
      <c r="I32" s="41">
        <v>1900000</v>
      </c>
      <c r="J32" s="21" t="s">
        <v>45</v>
      </c>
      <c r="K32" s="37" t="s">
        <v>64</v>
      </c>
      <c r="L32" s="38"/>
      <c r="M32" s="39"/>
      <c r="N32" s="39"/>
      <c r="O32" s="38"/>
    </row>
    <row r="33" spans="1:15" s="40" customFormat="1" ht="18" customHeight="1" x14ac:dyDescent="0.15">
      <c r="A33" s="32">
        <v>43466</v>
      </c>
      <c r="B33" s="33">
        <f t="shared" si="6"/>
        <v>1000000</v>
      </c>
      <c r="C33" s="34"/>
      <c r="D33" s="35" t="s">
        <v>65</v>
      </c>
      <c r="E33" s="36"/>
      <c r="F33" s="33">
        <f t="shared" si="7"/>
        <v>0</v>
      </c>
      <c r="G33" s="44">
        <v>1000000</v>
      </c>
      <c r="H33" s="4">
        <v>43498</v>
      </c>
      <c r="I33" s="41">
        <v>1000000</v>
      </c>
      <c r="J33" s="21" t="s">
        <v>45</v>
      </c>
      <c r="K33" s="37" t="s">
        <v>66</v>
      </c>
      <c r="L33" s="38" t="s">
        <v>67</v>
      </c>
      <c r="M33" s="39"/>
      <c r="N33" s="39"/>
      <c r="O33" s="38"/>
    </row>
    <row r="34" spans="1:15" s="40" customFormat="1" ht="18" customHeight="1" x14ac:dyDescent="0.15">
      <c r="A34" s="32">
        <v>43466</v>
      </c>
      <c r="B34" s="33">
        <f t="shared" si="6"/>
        <v>1125813.05</v>
      </c>
      <c r="C34" s="34"/>
      <c r="D34" s="35" t="s">
        <v>65</v>
      </c>
      <c r="E34" s="36"/>
      <c r="F34" s="33">
        <f t="shared" si="7"/>
        <v>0</v>
      </c>
      <c r="G34" s="44">
        <v>1125813.05</v>
      </c>
      <c r="H34" s="4">
        <v>43498</v>
      </c>
      <c r="I34" s="41">
        <v>1083517.78</v>
      </c>
      <c r="J34" s="21" t="s">
        <v>45</v>
      </c>
      <c r="K34" s="37" t="s">
        <v>68</v>
      </c>
      <c r="L34" s="38" t="s">
        <v>67</v>
      </c>
      <c r="M34" s="39"/>
      <c r="N34" s="39"/>
      <c r="O34" s="38"/>
    </row>
    <row r="35" spans="1:15" s="40" customFormat="1" ht="18" customHeight="1" x14ac:dyDescent="0.15">
      <c r="A35" s="32">
        <v>43466</v>
      </c>
      <c r="B35" s="33">
        <f t="shared" si="6"/>
        <v>1000000</v>
      </c>
      <c r="C35" s="34"/>
      <c r="D35" s="35" t="s">
        <v>65</v>
      </c>
      <c r="E35" s="36"/>
      <c r="F35" s="33">
        <f t="shared" si="7"/>
        <v>0</v>
      </c>
      <c r="G35" s="44">
        <v>1000000</v>
      </c>
      <c r="H35" s="4">
        <v>43498</v>
      </c>
      <c r="I35" s="41">
        <v>1000000</v>
      </c>
      <c r="J35" s="21" t="s">
        <v>45</v>
      </c>
      <c r="K35" s="37" t="s">
        <v>69</v>
      </c>
      <c r="L35" s="38" t="s">
        <v>70</v>
      </c>
      <c r="M35" s="39"/>
      <c r="N35" s="39"/>
      <c r="O35" s="38"/>
    </row>
    <row r="36" spans="1:15" s="40" customFormat="1" ht="18" customHeight="1" x14ac:dyDescent="0.15">
      <c r="A36" s="32">
        <v>43466</v>
      </c>
      <c r="B36" s="33">
        <f t="shared" si="6"/>
        <v>1000000</v>
      </c>
      <c r="C36" s="34"/>
      <c r="D36" s="35" t="s">
        <v>65</v>
      </c>
      <c r="E36" s="36"/>
      <c r="F36" s="33">
        <f t="shared" si="7"/>
        <v>0</v>
      </c>
      <c r="G36" s="44">
        <v>1000000</v>
      </c>
      <c r="H36" s="4">
        <v>43498</v>
      </c>
      <c r="I36" s="41">
        <v>1000000</v>
      </c>
      <c r="J36" s="21" t="s">
        <v>45</v>
      </c>
      <c r="K36" s="37" t="s">
        <v>71</v>
      </c>
      <c r="L36" s="38" t="s">
        <v>70</v>
      </c>
      <c r="M36" s="39"/>
      <c r="N36" s="39"/>
      <c r="O36" s="38"/>
    </row>
    <row r="37" spans="1:15" s="40" customFormat="1" ht="18" customHeight="1" x14ac:dyDescent="0.15">
      <c r="A37" s="32">
        <v>44044</v>
      </c>
      <c r="B37" s="33">
        <v>75303.08</v>
      </c>
      <c r="C37" s="34"/>
      <c r="D37" s="35" t="s">
        <v>65</v>
      </c>
      <c r="E37" s="36"/>
      <c r="F37" s="33">
        <v>0</v>
      </c>
      <c r="G37" s="44">
        <v>75303.08</v>
      </c>
      <c r="H37" s="4"/>
      <c r="I37" s="45"/>
      <c r="J37" s="46"/>
      <c r="K37" s="37" t="s">
        <v>72</v>
      </c>
      <c r="L37" s="38" t="s">
        <v>73</v>
      </c>
      <c r="M37" s="39" t="s">
        <v>74</v>
      </c>
      <c r="N37" s="39"/>
      <c r="O37" s="38"/>
    </row>
    <row r="38" spans="1:15" s="40" customFormat="1" ht="18" customHeight="1" x14ac:dyDescent="0.15">
      <c r="A38" s="32"/>
      <c r="B38" s="33">
        <f t="shared" si="6"/>
        <v>0</v>
      </c>
      <c r="C38" s="34"/>
      <c r="D38" s="35"/>
      <c r="E38" s="36"/>
      <c r="F38" s="33">
        <f t="shared" si="7"/>
        <v>0</v>
      </c>
      <c r="G38" s="44"/>
      <c r="H38" s="47">
        <v>44071</v>
      </c>
      <c r="I38" s="33">
        <v>42049</v>
      </c>
      <c r="J38" s="48"/>
      <c r="K38" s="37" t="s">
        <v>72</v>
      </c>
      <c r="L38" s="38"/>
      <c r="M38" s="39"/>
      <c r="N38" s="39"/>
      <c r="O38" s="38"/>
    </row>
    <row r="39" spans="1:15" s="40" customFormat="1" ht="18" customHeight="1" x14ac:dyDescent="0.15">
      <c r="A39" s="32">
        <v>44044</v>
      </c>
      <c r="B39" s="33">
        <f>ROUND(G39/(1+E39),2)</f>
        <v>655558.78</v>
      </c>
      <c r="C39" s="34"/>
      <c r="D39" s="35" t="s">
        <v>65</v>
      </c>
      <c r="E39" s="36"/>
      <c r="F39" s="33">
        <f>ROUND(G39/(1+E39)*E39,2)</f>
        <v>0</v>
      </c>
      <c r="G39" s="44">
        <v>655558.78</v>
      </c>
      <c r="H39" s="4"/>
      <c r="I39" s="5"/>
      <c r="J39" s="49"/>
      <c r="K39" s="37" t="s">
        <v>72</v>
      </c>
      <c r="L39" s="38" t="s">
        <v>73</v>
      </c>
      <c r="M39" s="39" t="s">
        <v>74</v>
      </c>
      <c r="N39" s="39"/>
      <c r="O39" s="38"/>
    </row>
    <row r="40" spans="1:15" s="40" customFormat="1" ht="18" customHeight="1" x14ac:dyDescent="0.15">
      <c r="A40" s="32"/>
      <c r="B40" s="33">
        <f t="shared" ref="B40" si="8">ROUND(G40/(1+E40),2)</f>
        <v>0</v>
      </c>
      <c r="C40" s="34"/>
      <c r="D40" s="35"/>
      <c r="E40" s="36"/>
      <c r="F40" s="33">
        <f t="shared" ref="F40" si="9">ROUND(G40/(1+E40)*E40,2)</f>
        <v>0</v>
      </c>
      <c r="G40" s="44"/>
      <c r="H40" s="4">
        <v>44064</v>
      </c>
      <c r="I40" s="5">
        <v>592528.5</v>
      </c>
      <c r="J40" s="49"/>
      <c r="K40" s="50" t="s">
        <v>72</v>
      </c>
      <c r="L40" s="38"/>
      <c r="M40" s="39"/>
      <c r="N40" s="39"/>
      <c r="O40" s="38"/>
    </row>
    <row r="41" spans="1:15" s="40" customFormat="1" ht="18" customHeight="1" x14ac:dyDescent="0.15">
      <c r="A41" s="32"/>
      <c r="B41" s="33">
        <f t="shared" si="6"/>
        <v>0</v>
      </c>
      <c r="C41" s="34"/>
      <c r="D41" s="35"/>
      <c r="E41" s="36"/>
      <c r="F41" s="33">
        <f t="shared" si="7"/>
        <v>0</v>
      </c>
      <c r="G41" s="44"/>
      <c r="H41" s="4"/>
      <c r="I41" s="45"/>
      <c r="J41" s="49"/>
      <c r="K41" s="37"/>
      <c r="L41" s="38"/>
      <c r="M41" s="39"/>
      <c r="N41" s="39"/>
      <c r="O41" s="38"/>
    </row>
    <row r="42" spans="1:15" s="40" customFormat="1" ht="18" customHeight="1" x14ac:dyDescent="0.15">
      <c r="A42" s="32"/>
      <c r="B42" s="33">
        <f t="shared" si="6"/>
        <v>0</v>
      </c>
      <c r="C42" s="34"/>
      <c r="D42" s="35"/>
      <c r="E42" s="36"/>
      <c r="F42" s="33">
        <f t="shared" si="7"/>
        <v>0</v>
      </c>
      <c r="G42" s="44"/>
      <c r="H42" s="4"/>
      <c r="I42" s="5"/>
      <c r="J42" s="49"/>
      <c r="K42" s="37"/>
      <c r="L42" s="38"/>
      <c r="M42" s="39"/>
      <c r="N42" s="39"/>
      <c r="O42" s="38"/>
    </row>
    <row r="43" spans="1:15" s="40" customFormat="1" ht="18" customHeight="1" x14ac:dyDescent="0.15">
      <c r="A43" s="32"/>
      <c r="B43" s="33">
        <f t="shared" si="6"/>
        <v>0</v>
      </c>
      <c r="C43" s="34"/>
      <c r="D43" s="35"/>
      <c r="E43" s="36"/>
      <c r="F43" s="33">
        <f t="shared" si="7"/>
        <v>0</v>
      </c>
      <c r="G43" s="44"/>
      <c r="H43" s="4"/>
      <c r="I43" s="5"/>
      <c r="J43" s="49"/>
      <c r="K43" s="37"/>
      <c r="L43" s="38"/>
      <c r="M43" s="39"/>
      <c r="N43" s="39"/>
      <c r="O43" s="38"/>
    </row>
    <row r="44" spans="1:15" s="40" customFormat="1" ht="18" customHeight="1" x14ac:dyDescent="0.15">
      <c r="A44" s="32"/>
      <c r="B44" s="33">
        <f t="shared" si="6"/>
        <v>0</v>
      </c>
      <c r="C44" s="34"/>
      <c r="D44" s="35"/>
      <c r="E44" s="36"/>
      <c r="F44" s="33">
        <f t="shared" si="7"/>
        <v>0</v>
      </c>
      <c r="G44" s="44"/>
      <c r="H44" s="4"/>
      <c r="I44" s="5"/>
      <c r="J44" s="49"/>
      <c r="K44" s="37"/>
      <c r="L44" s="38"/>
      <c r="M44" s="39"/>
      <c r="N44" s="39"/>
      <c r="O44" s="38"/>
    </row>
    <row r="45" spans="1:15" s="40" customFormat="1" ht="18" customHeight="1" x14ac:dyDescent="0.15">
      <c r="A45" s="32"/>
      <c r="B45" s="33">
        <f t="shared" si="6"/>
        <v>0</v>
      </c>
      <c r="C45" s="34"/>
      <c r="D45" s="35"/>
      <c r="E45" s="36"/>
      <c r="F45" s="33">
        <f t="shared" si="7"/>
        <v>0</v>
      </c>
      <c r="G45" s="44"/>
      <c r="H45" s="4"/>
      <c r="I45" s="5"/>
      <c r="J45" s="49"/>
      <c r="K45" s="37"/>
      <c r="L45" s="38"/>
      <c r="M45" s="39"/>
      <c r="N45" s="39"/>
      <c r="O45" s="38"/>
    </row>
    <row r="46" spans="1:15" s="40" customFormat="1" ht="18" customHeight="1" x14ac:dyDescent="0.15">
      <c r="A46" s="32"/>
      <c r="B46" s="33">
        <f t="shared" si="6"/>
        <v>0</v>
      </c>
      <c r="C46" s="34"/>
      <c r="D46" s="35"/>
      <c r="E46" s="36"/>
      <c r="F46" s="33">
        <f t="shared" si="7"/>
        <v>0</v>
      </c>
      <c r="G46" s="44"/>
      <c r="H46" s="4"/>
      <c r="I46" s="5">
        <v>100</v>
      </c>
      <c r="J46" s="49" t="s">
        <v>75</v>
      </c>
      <c r="K46" s="37" t="s">
        <v>76</v>
      </c>
      <c r="L46" s="38"/>
      <c r="M46" s="39"/>
      <c r="N46" s="39"/>
      <c r="O46" s="38"/>
    </row>
    <row r="47" spans="1:15" s="40" customFormat="1" ht="18" customHeight="1" x14ac:dyDescent="0.15">
      <c r="A47" s="32"/>
      <c r="B47" s="33">
        <f t="shared" si="6"/>
        <v>0</v>
      </c>
      <c r="C47" s="34"/>
      <c r="D47" s="35"/>
      <c r="E47" s="36"/>
      <c r="F47" s="33">
        <f t="shared" si="7"/>
        <v>0</v>
      </c>
      <c r="G47" s="44"/>
      <c r="H47" s="4"/>
      <c r="I47" s="5">
        <v>500</v>
      </c>
      <c r="J47" s="49" t="s">
        <v>75</v>
      </c>
      <c r="K47" s="37" t="s">
        <v>77</v>
      </c>
      <c r="L47" s="38"/>
      <c r="M47" s="39"/>
      <c r="N47" s="39"/>
      <c r="O47" s="38"/>
    </row>
    <row r="48" spans="1:15" s="40" customFormat="1" ht="18" customHeight="1" x14ac:dyDescent="0.15">
      <c r="A48" s="32"/>
      <c r="B48" s="33">
        <f t="shared" si="6"/>
        <v>13378.75</v>
      </c>
      <c r="C48" s="34"/>
      <c r="D48" s="35"/>
      <c r="E48" s="36"/>
      <c r="F48" s="33">
        <f t="shared" si="7"/>
        <v>0</v>
      </c>
      <c r="G48" s="44">
        <v>13378.75</v>
      </c>
      <c r="H48" s="4"/>
      <c r="I48" s="5">
        <v>13378.75</v>
      </c>
      <c r="J48" s="49" t="s">
        <v>75</v>
      </c>
      <c r="K48" s="37" t="s">
        <v>78</v>
      </c>
      <c r="L48" s="38"/>
      <c r="M48" s="39"/>
      <c r="N48" s="39"/>
      <c r="O48" s="38"/>
    </row>
    <row r="49" spans="1:15" s="40" customFormat="1" ht="18" customHeight="1" x14ac:dyDescent="0.15">
      <c r="A49" s="32"/>
      <c r="B49" s="33">
        <f t="shared" si="6"/>
        <v>0</v>
      </c>
      <c r="C49" s="34"/>
      <c r="D49" s="35"/>
      <c r="E49" s="36"/>
      <c r="F49" s="33">
        <f t="shared" si="7"/>
        <v>0</v>
      </c>
      <c r="G49" s="44"/>
      <c r="H49" s="4" t="s">
        <v>79</v>
      </c>
      <c r="I49" s="5">
        <v>62430.28</v>
      </c>
      <c r="J49" s="49" t="s">
        <v>75</v>
      </c>
      <c r="K49" s="37" t="s">
        <v>80</v>
      </c>
      <c r="L49" s="38"/>
      <c r="M49" s="39"/>
      <c r="N49" s="39"/>
      <c r="O49" s="38"/>
    </row>
    <row r="50" spans="1:15" s="40" customFormat="1" ht="18" customHeight="1" x14ac:dyDescent="0.15">
      <c r="A50" s="32"/>
      <c r="B50" s="33">
        <f t="shared" si="6"/>
        <v>0</v>
      </c>
      <c r="C50" s="34"/>
      <c r="D50" s="35"/>
      <c r="E50" s="36"/>
      <c r="F50" s="33">
        <f t="shared" si="7"/>
        <v>0</v>
      </c>
      <c r="G50" s="44"/>
      <c r="H50" s="4"/>
      <c r="I50" s="5">
        <v>50</v>
      </c>
      <c r="J50" s="49" t="s">
        <v>75</v>
      </c>
      <c r="K50" s="37" t="s">
        <v>76</v>
      </c>
      <c r="L50" s="38"/>
      <c r="M50" s="39"/>
      <c r="N50" s="39"/>
      <c r="O50" s="38"/>
    </row>
    <row r="51" spans="1:15" s="40" customFormat="1" ht="18" customHeight="1" x14ac:dyDescent="0.15">
      <c r="A51" s="32"/>
      <c r="B51" s="33">
        <f t="shared" si="6"/>
        <v>0</v>
      </c>
      <c r="C51" s="34"/>
      <c r="D51" s="35"/>
      <c r="E51" s="36"/>
      <c r="F51" s="33">
        <f t="shared" si="7"/>
        <v>0</v>
      </c>
      <c r="G51" s="44"/>
      <c r="H51" s="4"/>
      <c r="I51" s="5">
        <v>-42099</v>
      </c>
      <c r="J51" s="49" t="s">
        <v>81</v>
      </c>
      <c r="K51" s="37" t="s">
        <v>82</v>
      </c>
      <c r="L51" s="38"/>
      <c r="M51" s="39"/>
      <c r="N51" s="39"/>
      <c r="O51" s="38"/>
    </row>
    <row r="52" spans="1:15" s="40" customFormat="1" ht="18" customHeight="1" x14ac:dyDescent="0.15">
      <c r="A52" s="32"/>
      <c r="B52" s="33">
        <f t="shared" si="6"/>
        <v>0</v>
      </c>
      <c r="C52" s="34"/>
      <c r="D52" s="35"/>
      <c r="E52" s="36"/>
      <c r="F52" s="33">
        <f t="shared" si="7"/>
        <v>0</v>
      </c>
      <c r="G52" s="44"/>
      <c r="H52" s="4"/>
      <c r="I52" s="5">
        <v>42099</v>
      </c>
      <c r="J52" s="49" t="s">
        <v>83</v>
      </c>
      <c r="K52" s="37" t="s">
        <v>82</v>
      </c>
      <c r="L52" s="38"/>
      <c r="M52" s="39"/>
      <c r="N52" s="39"/>
      <c r="O52" s="38"/>
    </row>
    <row r="53" spans="1:15" s="40" customFormat="1" ht="18" customHeight="1" x14ac:dyDescent="0.15">
      <c r="A53" s="32"/>
      <c r="B53" s="33">
        <f t="shared" si="6"/>
        <v>254196.27</v>
      </c>
      <c r="C53" s="34"/>
      <c r="D53" s="35"/>
      <c r="E53" s="36"/>
      <c r="F53" s="33">
        <f t="shared" si="7"/>
        <v>0</v>
      </c>
      <c r="G53" s="44">
        <f>88000+82000+84196.27</f>
        <v>254196.27000000002</v>
      </c>
      <c r="H53" s="4"/>
      <c r="I53" s="5">
        <f>G53</f>
        <v>254196.27000000002</v>
      </c>
      <c r="J53" s="49" t="s">
        <v>75</v>
      </c>
      <c r="K53" s="37" t="s">
        <v>78</v>
      </c>
      <c r="L53" s="38"/>
      <c r="M53" s="39"/>
      <c r="N53" s="39"/>
      <c r="O53" s="38"/>
    </row>
    <row r="54" spans="1:15" ht="18" customHeight="1" x14ac:dyDescent="0.15">
      <c r="A54" s="10" t="s">
        <v>28</v>
      </c>
      <c r="B54" s="26">
        <f>SUM(B15:B53)</f>
        <v>12953328.48</v>
      </c>
      <c r="C54" s="10"/>
      <c r="D54" s="51"/>
      <c r="E54" s="51"/>
      <c r="F54" s="27">
        <f>SUM(F15:F32)</f>
        <v>0</v>
      </c>
      <c r="G54" s="52">
        <f>SUM(G15:G53)</f>
        <v>12953328.48</v>
      </c>
      <c r="H54" s="53"/>
      <c r="I54" s="10">
        <f>SUM(I15:I53)</f>
        <v>13378750.579999998</v>
      </c>
      <c r="J54" s="54"/>
      <c r="K54" s="51"/>
      <c r="L54" s="28"/>
      <c r="M54" s="21"/>
      <c r="N54" s="21"/>
      <c r="O54" s="28"/>
    </row>
    <row r="55" spans="1:15" ht="18" customHeight="1" x14ac:dyDescent="0.15">
      <c r="A55" s="55" t="s">
        <v>84</v>
      </c>
      <c r="B55" s="55">
        <f>B12-B54</f>
        <v>-3.6483481526374817E-3</v>
      </c>
      <c r="C55" s="55"/>
      <c r="D55" s="56"/>
      <c r="E55" s="56"/>
      <c r="F55" s="57"/>
      <c r="G55" s="55"/>
      <c r="H55" s="17" t="s">
        <v>85</v>
      </c>
      <c r="I55" s="10">
        <f>I12-I54</f>
        <v>0</v>
      </c>
      <c r="J55" s="2"/>
      <c r="K55" s="58"/>
      <c r="M55" s="59"/>
      <c r="N55" s="59"/>
    </row>
    <row r="56" spans="1:15" ht="18" customHeight="1" x14ac:dyDescent="0.15">
      <c r="A56" s="14" t="s">
        <v>86</v>
      </c>
      <c r="C56" s="14"/>
    </row>
    <row r="57" spans="1:15" ht="18" customHeight="1" x14ac:dyDescent="0.15">
      <c r="A57" s="17" t="s">
        <v>87</v>
      </c>
      <c r="B57" s="16" t="s">
        <v>88</v>
      </c>
      <c r="C57" s="28"/>
      <c r="D57" s="17" t="s">
        <v>87</v>
      </c>
      <c r="E57" s="15" t="s">
        <v>16</v>
      </c>
      <c r="F57" s="16" t="s">
        <v>88</v>
      </c>
      <c r="G57" s="60" t="s">
        <v>89</v>
      </c>
    </row>
    <row r="58" spans="1:15" ht="18" customHeight="1" x14ac:dyDescent="0.15">
      <c r="A58" s="28" t="s">
        <v>90</v>
      </c>
      <c r="B58" s="61">
        <f>(B12-B54)*0.25</f>
        <v>-9.1208703815937042E-4</v>
      </c>
      <c r="C58" s="28"/>
      <c r="D58" s="3" t="s">
        <v>91</v>
      </c>
      <c r="E58" s="21" t="s">
        <v>92</v>
      </c>
      <c r="F58" s="62">
        <f>F12-F54</f>
        <v>55233.374036697242</v>
      </c>
      <c r="G58" s="27">
        <v>55233.374036697242</v>
      </c>
      <c r="K58" s="12"/>
    </row>
    <row r="59" spans="1:15" ht="18" customHeight="1" x14ac:dyDescent="0.15">
      <c r="A59" s="28" t="s">
        <v>93</v>
      </c>
      <c r="B59" s="63" t="s">
        <v>94</v>
      </c>
      <c r="C59" s="28"/>
      <c r="D59" s="64" t="s">
        <v>95</v>
      </c>
      <c r="E59" s="65">
        <v>0.05</v>
      </c>
      <c r="F59" s="60">
        <f>F58*E59</f>
        <v>2761.6687018348621</v>
      </c>
      <c r="G59" s="5">
        <f>G58*0.07</f>
        <v>3866.3361825688071</v>
      </c>
    </row>
    <row r="60" spans="1:15" ht="18" customHeight="1" x14ac:dyDescent="0.15">
      <c r="A60" s="28" t="s">
        <v>96</v>
      </c>
      <c r="B60" s="63" t="s">
        <v>94</v>
      </c>
      <c r="C60" s="28"/>
      <c r="D60" s="64" t="s">
        <v>97</v>
      </c>
      <c r="E60" s="65">
        <v>0.03</v>
      </c>
      <c r="F60" s="60">
        <f>F58*E60</f>
        <v>1657.0012211009173</v>
      </c>
      <c r="G60" s="5">
        <f>G58*E60</f>
        <v>1657.0012211009173</v>
      </c>
    </row>
    <row r="61" spans="1:15" ht="18" customHeight="1" x14ac:dyDescent="0.15">
      <c r="A61" s="28"/>
      <c r="B61" s="60"/>
      <c r="C61" s="28"/>
      <c r="D61" s="64" t="s">
        <v>98</v>
      </c>
      <c r="E61" s="65">
        <v>0.02</v>
      </c>
      <c r="F61" s="60">
        <f>F58*E61</f>
        <v>1104.6674807339448</v>
      </c>
      <c r="G61" s="5">
        <f>G58*E61</f>
        <v>1104.6674807339448</v>
      </c>
    </row>
    <row r="62" spans="1:15" ht="18" customHeight="1" x14ac:dyDescent="0.15">
      <c r="A62" s="25" t="s">
        <v>99</v>
      </c>
      <c r="B62" s="66">
        <f>SUM(B58:B61)</f>
        <v>-9.1208703815937042E-4</v>
      </c>
      <c r="C62" s="28"/>
      <c r="D62" s="25" t="s">
        <v>99</v>
      </c>
      <c r="E62" s="25"/>
      <c r="F62" s="67">
        <f>SUM(F58:F61)</f>
        <v>60756.711440366962</v>
      </c>
      <c r="G62" s="27">
        <f>SUM(G58:G61)</f>
        <v>61861.378921100906</v>
      </c>
    </row>
    <row r="63" spans="1:15" ht="20.100000000000001" customHeight="1" x14ac:dyDescent="0.15">
      <c r="C63" s="14"/>
      <c r="D63" s="10" t="s">
        <v>28</v>
      </c>
      <c r="E63" s="10"/>
      <c r="F63" s="68">
        <f>F62</f>
        <v>60756.711440366962</v>
      </c>
      <c r="G63" s="10">
        <f>G62</f>
        <v>61861.378921100906</v>
      </c>
    </row>
    <row r="64" spans="1:15" ht="21" customHeight="1" x14ac:dyDescent="0.15">
      <c r="C64" s="14"/>
      <c r="F64" s="69" t="s">
        <v>93</v>
      </c>
      <c r="G64" s="70">
        <f>G10*0.0003</f>
        <v>200.68125899999998</v>
      </c>
    </row>
    <row r="65" spans="1:17" ht="18" customHeight="1" x14ac:dyDescent="0.15">
      <c r="C65" s="14"/>
      <c r="F65" s="69" t="s">
        <v>96</v>
      </c>
      <c r="G65" s="5">
        <f>B10*0.0006</f>
        <v>368.2224935779816</v>
      </c>
    </row>
    <row r="66" spans="1:17" ht="18" customHeight="1" x14ac:dyDescent="0.15">
      <c r="C66" s="14"/>
      <c r="F66" s="69" t="s">
        <v>99</v>
      </c>
      <c r="G66" s="10">
        <f>SUM(G64:G65)</f>
        <v>568.90375257798155</v>
      </c>
    </row>
    <row r="67" spans="1:17" ht="18" customHeight="1" x14ac:dyDescent="0.15">
      <c r="C67" s="14"/>
      <c r="F67" s="69" t="s">
        <v>28</v>
      </c>
      <c r="G67" s="10">
        <f>G63+G66</f>
        <v>62430.282673678885</v>
      </c>
    </row>
    <row r="68" spans="1:17" x14ac:dyDescent="0.15">
      <c r="C68" s="14"/>
    </row>
    <row r="69" spans="1:17" x14ac:dyDescent="0.15">
      <c r="C69" s="14"/>
    </row>
    <row r="70" spans="1:17" s="11" customFormat="1" x14ac:dyDescent="0.15">
      <c r="A70" s="14"/>
      <c r="B70" s="12"/>
      <c r="C70" s="14"/>
      <c r="F70" s="12"/>
      <c r="G70" s="12"/>
      <c r="I70" s="12"/>
      <c r="J70" s="29"/>
      <c r="K70" s="2"/>
      <c r="L70" s="2"/>
      <c r="M70" s="2"/>
      <c r="N70" s="2"/>
      <c r="O70" s="2"/>
      <c r="P70" s="2"/>
      <c r="Q70" s="2"/>
    </row>
    <row r="71" spans="1:17" s="11" customFormat="1" x14ac:dyDescent="0.15">
      <c r="A71" s="14"/>
      <c r="B71" s="12"/>
      <c r="C71" s="14"/>
      <c r="F71" s="12"/>
      <c r="G71" s="12"/>
      <c r="I71" s="12"/>
      <c r="J71" s="29"/>
      <c r="K71" s="2"/>
      <c r="L71" s="2"/>
      <c r="M71" s="2"/>
      <c r="N71" s="2"/>
      <c r="O71" s="2"/>
      <c r="P71" s="2"/>
      <c r="Q71" s="2"/>
    </row>
    <row r="72" spans="1:17" s="11" customFormat="1" x14ac:dyDescent="0.15">
      <c r="A72" s="14"/>
      <c r="B72" s="12"/>
      <c r="C72" s="14"/>
      <c r="F72" s="12"/>
      <c r="G72" s="12"/>
      <c r="I72" s="12"/>
      <c r="J72" s="29"/>
      <c r="K72" s="2"/>
      <c r="L72" s="2"/>
      <c r="M72" s="2"/>
      <c r="N72" s="2"/>
      <c r="O72" s="2"/>
      <c r="P72" s="2"/>
      <c r="Q72" s="2"/>
    </row>
    <row r="73" spans="1:17" s="11" customFormat="1" x14ac:dyDescent="0.15">
      <c r="A73" s="14"/>
      <c r="B73" s="12"/>
      <c r="C73" s="14"/>
      <c r="F73" s="12"/>
      <c r="G73" s="12"/>
      <c r="I73" s="12"/>
      <c r="J73" s="29"/>
      <c r="K73" s="2"/>
      <c r="L73" s="2"/>
      <c r="M73" s="2"/>
      <c r="N73" s="2"/>
      <c r="O73" s="2"/>
      <c r="P73" s="2"/>
      <c r="Q73" s="2"/>
    </row>
    <row r="74" spans="1:17" s="11" customFormat="1" x14ac:dyDescent="0.15">
      <c r="A74" s="14"/>
      <c r="B74" s="12"/>
      <c r="C74" s="14"/>
      <c r="F74" s="12"/>
      <c r="G74" s="12"/>
      <c r="I74" s="12"/>
      <c r="J74" s="29"/>
      <c r="K74" s="2"/>
      <c r="L74" s="2"/>
      <c r="M74" s="2"/>
      <c r="N74" s="2"/>
      <c r="O74" s="2"/>
      <c r="P74" s="2"/>
      <c r="Q74" s="2"/>
    </row>
    <row r="75" spans="1:17" s="11" customFormat="1" x14ac:dyDescent="0.15">
      <c r="A75" s="14"/>
      <c r="B75" s="12"/>
      <c r="C75" s="14"/>
      <c r="F75" s="12"/>
      <c r="G75" s="12"/>
      <c r="I75" s="12"/>
      <c r="J75" s="29"/>
      <c r="K75" s="2"/>
      <c r="L75" s="2"/>
      <c r="M75" s="2"/>
      <c r="N75" s="2"/>
      <c r="O75" s="2"/>
      <c r="P75" s="2"/>
      <c r="Q75" s="2"/>
    </row>
    <row r="76" spans="1:17" s="11" customFormat="1" x14ac:dyDescent="0.15">
      <c r="A76" s="14"/>
      <c r="B76" s="12"/>
      <c r="C76" s="14"/>
      <c r="F76" s="12"/>
      <c r="G76" s="12"/>
      <c r="I76" s="12"/>
      <c r="J76" s="29"/>
      <c r="K76" s="2"/>
      <c r="L76" s="2"/>
      <c r="M76" s="2"/>
      <c r="N76" s="2"/>
      <c r="O76" s="2"/>
      <c r="P76" s="2"/>
      <c r="Q76" s="2"/>
    </row>
    <row r="77" spans="1:17" s="11" customFormat="1" x14ac:dyDescent="0.15">
      <c r="A77" s="14"/>
      <c r="B77" s="12"/>
      <c r="C77" s="14"/>
      <c r="F77" s="12"/>
      <c r="G77" s="12"/>
      <c r="I77" s="12"/>
      <c r="J77" s="29"/>
      <c r="K77" s="2"/>
      <c r="L77" s="2"/>
      <c r="M77" s="2"/>
      <c r="N77" s="2"/>
      <c r="O77" s="2"/>
      <c r="P77" s="2"/>
      <c r="Q77" s="2"/>
    </row>
    <row r="78" spans="1:17" s="11" customFormat="1" x14ac:dyDescent="0.15">
      <c r="A78" s="14"/>
      <c r="B78" s="12"/>
      <c r="C78" s="14"/>
      <c r="F78" s="12"/>
      <c r="G78" s="12"/>
      <c r="I78" s="12"/>
      <c r="J78" s="29"/>
      <c r="K78" s="2"/>
      <c r="L78" s="2"/>
      <c r="M78" s="2"/>
      <c r="N78" s="2"/>
      <c r="O78" s="2"/>
      <c r="P78" s="2"/>
      <c r="Q78" s="2"/>
    </row>
    <row r="79" spans="1:17" s="11" customFormat="1" x14ac:dyDescent="0.15">
      <c r="A79" s="14"/>
      <c r="B79" s="12"/>
      <c r="C79" s="14"/>
      <c r="F79" s="12"/>
      <c r="G79" s="12"/>
      <c r="I79" s="12"/>
      <c r="J79" s="29"/>
      <c r="K79" s="2"/>
      <c r="L79" s="2"/>
      <c r="M79" s="2"/>
      <c r="N79" s="2"/>
      <c r="O79" s="2"/>
      <c r="P79" s="2"/>
      <c r="Q79" s="2"/>
    </row>
    <row r="80" spans="1:17" s="11" customFormat="1" x14ac:dyDescent="0.15">
      <c r="A80" s="14"/>
      <c r="B80" s="12"/>
      <c r="C80" s="14"/>
      <c r="F80" s="12"/>
      <c r="G80" s="12"/>
      <c r="I80" s="12"/>
      <c r="J80" s="29"/>
      <c r="K80" s="2"/>
      <c r="L80" s="2"/>
      <c r="M80" s="2"/>
      <c r="N80" s="2"/>
      <c r="O80" s="2"/>
      <c r="P80" s="2"/>
      <c r="Q80" s="2"/>
    </row>
    <row r="81" spans="1:17" s="11" customFormat="1" x14ac:dyDescent="0.15">
      <c r="A81" s="14"/>
      <c r="B81" s="12"/>
      <c r="C81" s="14"/>
      <c r="F81" s="12"/>
      <c r="G81" s="12"/>
      <c r="I81" s="12"/>
      <c r="J81" s="29"/>
      <c r="K81" s="2"/>
      <c r="L81" s="2"/>
      <c r="M81" s="2"/>
      <c r="N81" s="2"/>
      <c r="O81" s="2"/>
      <c r="P81" s="2"/>
      <c r="Q81" s="2"/>
    </row>
    <row r="82" spans="1:17" s="11" customFormat="1" x14ac:dyDescent="0.15">
      <c r="A82" s="14"/>
      <c r="B82" s="12"/>
      <c r="C82" s="14"/>
      <c r="F82" s="12"/>
      <c r="G82" s="12"/>
      <c r="I82" s="12"/>
      <c r="J82" s="29"/>
      <c r="K82" s="2"/>
      <c r="L82" s="2"/>
      <c r="M82" s="2"/>
      <c r="N82" s="2"/>
      <c r="O82" s="2"/>
      <c r="P82" s="2"/>
      <c r="Q82" s="2"/>
    </row>
    <row r="83" spans="1:17" s="11" customFormat="1" x14ac:dyDescent="0.15">
      <c r="A83" s="14"/>
      <c r="B83" s="12"/>
      <c r="C83" s="14"/>
      <c r="F83" s="12"/>
      <c r="G83" s="12"/>
      <c r="I83" s="12"/>
      <c r="J83" s="29"/>
      <c r="K83" s="2"/>
      <c r="L83" s="2"/>
      <c r="M83" s="2"/>
      <c r="N83" s="2"/>
      <c r="O83" s="2"/>
      <c r="P83" s="2"/>
      <c r="Q83" s="2"/>
    </row>
  </sheetData>
  <autoFilter ref="A14:O67"/>
  <mergeCells count="8">
    <mergeCell ref="A1:J1"/>
    <mergeCell ref="H2:J2"/>
    <mergeCell ref="A5:A6"/>
    <mergeCell ref="B5:B6"/>
    <mergeCell ref="C5:D5"/>
    <mergeCell ref="E5:F5"/>
    <mergeCell ref="G5:G6"/>
    <mergeCell ref="H5:J5"/>
  </mergeCells>
  <phoneticPr fontId="3" type="noConversion"/>
  <pageMargins left="0.23622047244094499" right="0.23622047244094499" top="0.31496062992126" bottom="0.15748031496063" header="0.31496062992126" footer="0.31496062992126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合并版本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2024-09-20T06:36:01Z</dcterms:created>
  <dcterms:modified xsi:type="dcterms:W3CDTF">2024-09-20T07:41:40Z</dcterms:modified>
</cp:coreProperties>
</file>