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金叶大道" sheetId="7" r:id="rId1"/>
  </sheets>
  <definedNames>
    <definedName name="_xlnm._FilterDatabase" localSheetId="0" hidden="1">金叶大道!$A$19:$O$77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6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<sst xmlns="http://schemas.openxmlformats.org/spreadsheetml/2006/main" count="178" uniqueCount="74">
  <si>
    <t>C6390 合肥旭辉湖山原著小区项目一二期及学校车库交通设施</t>
  </si>
  <si>
    <t>中标日期</t>
  </si>
  <si>
    <t>2016.1.30</t>
  </si>
  <si>
    <t>张小桥</t>
  </si>
  <si>
    <t>合肥旭远房地产开发有限公司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</si>
  <si>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</si>
  <si>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</si>
  <si>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</si>
  <si>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</si>
  <si>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</si>
  <si>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</si>
  <si>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</si>
  <si>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</si>
  <si>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</si>
  <si>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</si>
  <si>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</si>
  <si>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</si>
  <si>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</si>
  <si>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22017-1-18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</si>
  <si>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</si>
  <si>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</si>
  <si>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</si>
  <si>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</si>
  <si>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</si>
  <si>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</si>
  <si>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</si>
  <si>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</si>
  <si>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</si>
  <si>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</si>
  <si>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</si>
  <si>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</si>
  <si>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</si>
  <si>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</si>
  <si>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</si>
  <si>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直接材料</t>
  </si>
  <si>
    <t>补录</t>
  </si>
  <si>
    <t>合肥宝光智能工程有限公司</t>
  </si>
  <si>
    <t>合肥涛桥工程有限公司</t>
  </si>
  <si>
    <t>扣</t>
  </si>
  <si>
    <t>转账手续费</t>
  </si>
  <si>
    <t>7次</t>
  </si>
  <si>
    <t>企业所得税</t>
  </si>
  <si>
    <t>收</t>
  </si>
  <si>
    <t>转孙圣超卡</t>
  </si>
  <si>
    <t>增值税及附加、印花税、水利基金</t>
  </si>
  <si>
    <t>管理费3%（291765+280000+49963.44）</t>
  </si>
  <si>
    <t>转王纯卡</t>
  </si>
  <si>
    <t>6次</t>
  </si>
  <si>
    <t>管理费3%</t>
  </si>
  <si>
    <t>5次</t>
  </si>
  <si>
    <t>4次</t>
  </si>
  <si>
    <t>3次</t>
  </si>
  <si>
    <t>2次</t>
  </si>
  <si>
    <t>1次</t>
  </si>
  <si>
    <t>应提供成本</t>
  </si>
  <si>
    <t>可支付金额</t>
  </si>
  <si>
    <t>公司代缴税金：</t>
  </si>
  <si>
    <t>税种</t>
  </si>
  <si>
    <t>税额</t>
  </si>
  <si>
    <t>2017年1月开票税金</t>
  </si>
  <si>
    <t>2017年3月开票税金</t>
  </si>
  <si>
    <t>2017年8月开票税金</t>
  </si>
  <si>
    <t>2017年11月开票税金</t>
  </si>
  <si>
    <t>2018年1月开票税金</t>
  </si>
  <si>
    <t>2018年5月开票税金</t>
  </si>
  <si>
    <t>2019年12月开票税金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</si>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</sst>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29" fillId="29" borderId="8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83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8" fillId="6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78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2" fillId="6" borderId="2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7" fillId="6" borderId="0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2" fillId="6" borderId="2" xfId="0" applyNumberFormat="1" applyFont="1" applyFill="1" applyBorder="1" applyAlignment="1">
      <alignment vertical="center" wrapText="1"/>
    </xf>
    <xf numFmtId="178" fontId="7" fillId="4" borderId="2" xfId="0" applyNumberFormat="1" applyFont="1" applyFill="1" applyBorder="1" applyAlignment="1">
      <alignment vertical="center" wrapText="1"/>
    </xf>
    <xf numFmtId="178" fontId="2" fillId="6" borderId="2" xfId="0" applyNumberFormat="1" applyFont="1" applyFill="1" applyBorder="1" applyAlignment="1">
      <alignment vertical="center" wrapText="1"/>
    </xf>
    <xf numFmtId="178" fontId="7" fillId="6" borderId="2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tabSelected="1" topLeftCell="A37" workbookViewId="0">
      <selection activeCell="D64" sqref="D64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28" style="6" customWidth="1"/>
    <col min="12" max="12" width="18.5" style="6" customWidth="1"/>
    <col min="13" max="13" width="18.75" style="7" customWidth="1"/>
    <col min="14" max="14" width="15.125" style="7" customWidth="1"/>
    <col min="15" max="15" width="13.25" style="7" customWidth="1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46"/>
      <c r="L1" s="46"/>
    </row>
    <row r="2" ht="18" customHeight="1" spans="1:12">
      <c r="A2" s="10" t="s">
        <v>1</v>
      </c>
      <c r="B2" s="11" t="s">
        <v>2</v>
      </c>
      <c r="C2" s="12"/>
      <c r="D2" s="13">
        <v>470041</v>
      </c>
      <c r="E2" s="14"/>
      <c r="F2" s="15" t="s">
        <v>3</v>
      </c>
      <c r="G2" s="16"/>
      <c r="H2" s="17" t="s">
        <v>4</v>
      </c>
      <c r="I2" s="47"/>
      <c r="J2" s="48"/>
      <c r="K2" s="49"/>
      <c r="L2" s="46"/>
    </row>
    <row r="3" ht="18" customHeight="1" spans="1:12">
      <c r="A3" s="10" t="s">
        <v>5</v>
      </c>
      <c r="B3" s="18"/>
      <c r="C3" s="12"/>
      <c r="D3" s="19">
        <v>999268.82</v>
      </c>
      <c r="H3" s="20"/>
      <c r="I3" s="50"/>
      <c r="J3" s="20"/>
      <c r="K3" s="46"/>
      <c r="L3" s="46"/>
    </row>
    <row r="4" ht="18" customHeight="1" spans="1:12">
      <c r="A4" s="2" t="s">
        <v>6</v>
      </c>
      <c r="H4" s="20"/>
      <c r="I4" s="50"/>
      <c r="J4" s="20"/>
      <c r="K4" s="46"/>
      <c r="L4" s="46"/>
    </row>
    <row r="5" ht="18" customHeight="1" spans="1:10">
      <c r="A5" s="21" t="s">
        <v>7</v>
      </c>
      <c r="B5" s="22" t="s">
        <v>8</v>
      </c>
      <c r="C5" s="21" t="s">
        <v>9</v>
      </c>
      <c r="D5" s="21"/>
      <c r="E5" s="21" t="s">
        <v>10</v>
      </c>
      <c r="F5" s="22"/>
      <c r="G5" s="22" t="s">
        <v>11</v>
      </c>
      <c r="H5" s="23" t="s">
        <v>12</v>
      </c>
      <c r="I5" s="22"/>
      <c r="J5" s="23"/>
    </row>
    <row r="6" ht="18" customHeight="1" spans="1:10">
      <c r="A6" s="21"/>
      <c r="B6" s="22"/>
      <c r="C6" s="21" t="s">
        <v>13</v>
      </c>
      <c r="D6" s="21" t="s">
        <v>14</v>
      </c>
      <c r="E6" s="21" t="s">
        <v>13</v>
      </c>
      <c r="F6" s="22" t="s">
        <v>14</v>
      </c>
      <c r="G6" s="22"/>
      <c r="H6" s="23" t="s">
        <v>15</v>
      </c>
      <c r="I6" s="22" t="s">
        <v>16</v>
      </c>
      <c r="J6" s="23" t="s">
        <v>17</v>
      </c>
    </row>
    <row r="7" ht="18" customHeight="1" spans="1:10">
      <c r="A7" s="24">
        <v>42748</v>
      </c>
      <c r="B7" s="12">
        <f t="shared" ref="B7:B13" si="0">G7/(1+C7+E7)</f>
        <v>112780.582524272</v>
      </c>
      <c r="C7" s="25">
        <v>0</v>
      </c>
      <c r="D7" s="26">
        <f t="shared" ref="D7:D13" si="1">G7/(1+E7+C7)*C7</f>
        <v>0</v>
      </c>
      <c r="E7" s="25">
        <v>0.03</v>
      </c>
      <c r="F7" s="12">
        <f t="shared" ref="F7:F13" si="2">G7/(1+C7+E7)*E7</f>
        <v>3383.41747572816</v>
      </c>
      <c r="G7" s="27">
        <v>116164</v>
      </c>
      <c r="H7" s="24" t="s">
        <v>18</v>
      </c>
      <c r="I7" s="12">
        <v>116164</v>
      </c>
      <c r="J7" s="51" t="s">
        <v>19</v>
      </c>
    </row>
    <row r="8" ht="18" customHeight="1" spans="1:10">
      <c r="A8" s="24">
        <v>42813</v>
      </c>
      <c r="B8" s="12">
        <f t="shared" si="0"/>
        <v>45126.8932038835</v>
      </c>
      <c r="C8" s="25">
        <v>0</v>
      </c>
      <c r="D8" s="26">
        <f t="shared" si="1"/>
        <v>0</v>
      </c>
      <c r="E8" s="25">
        <v>0.03</v>
      </c>
      <c r="F8" s="12">
        <f t="shared" si="2"/>
        <v>1353.8067961165</v>
      </c>
      <c r="G8" s="27">
        <v>46480.7</v>
      </c>
      <c r="H8" s="24">
        <v>42822</v>
      </c>
      <c r="I8" s="12">
        <v>46480.7</v>
      </c>
      <c r="J8" s="51" t="s">
        <v>19</v>
      </c>
    </row>
    <row r="9" ht="18" customHeight="1" spans="1:10">
      <c r="A9" s="24">
        <v>42960</v>
      </c>
      <c r="B9" s="12">
        <f t="shared" si="0"/>
        <v>68950.4854368932</v>
      </c>
      <c r="C9" s="25">
        <v>0</v>
      </c>
      <c r="D9" s="26">
        <f t="shared" si="1"/>
        <v>0</v>
      </c>
      <c r="E9" s="25">
        <v>0.03</v>
      </c>
      <c r="F9" s="12">
        <f t="shared" si="2"/>
        <v>2068.5145631068</v>
      </c>
      <c r="G9" s="27">
        <v>71019</v>
      </c>
      <c r="H9" s="24">
        <v>43004</v>
      </c>
      <c r="I9" s="12">
        <v>71019</v>
      </c>
      <c r="J9" s="51" t="s">
        <v>19</v>
      </c>
    </row>
    <row r="10" ht="18" customHeight="1" spans="1:10">
      <c r="A10" s="24">
        <v>43040</v>
      </c>
      <c r="B10" s="12">
        <f t="shared" si="0"/>
        <v>32885.4368932039</v>
      </c>
      <c r="C10" s="25">
        <v>0</v>
      </c>
      <c r="D10" s="26">
        <f t="shared" si="1"/>
        <v>0</v>
      </c>
      <c r="E10" s="25">
        <v>0.03</v>
      </c>
      <c r="F10" s="12">
        <f t="shared" si="2"/>
        <v>986.563106796116</v>
      </c>
      <c r="G10" s="27">
        <v>33872</v>
      </c>
      <c r="H10" s="24">
        <v>43060</v>
      </c>
      <c r="I10" s="12">
        <v>33872</v>
      </c>
      <c r="J10" s="51" t="s">
        <v>19</v>
      </c>
    </row>
    <row r="11" ht="18" customHeight="1" spans="1:10">
      <c r="A11" s="24">
        <v>43112</v>
      </c>
      <c r="B11" s="12">
        <f t="shared" si="0"/>
        <v>48543.6893203883</v>
      </c>
      <c r="C11" s="25">
        <v>0</v>
      </c>
      <c r="D11" s="26">
        <f t="shared" si="1"/>
        <v>0</v>
      </c>
      <c r="E11" s="25">
        <v>0.03</v>
      </c>
      <c r="F11" s="12">
        <f t="shared" si="2"/>
        <v>1456.31067961165</v>
      </c>
      <c r="G11" s="27">
        <v>50000</v>
      </c>
      <c r="H11" s="24">
        <v>43119</v>
      </c>
      <c r="I11" s="12">
        <v>50000</v>
      </c>
      <c r="J11" s="51" t="s">
        <v>19</v>
      </c>
    </row>
    <row r="12" ht="18" customHeight="1" spans="1:10">
      <c r="A12" s="24">
        <v>43242</v>
      </c>
      <c r="B12" s="12">
        <f t="shared" si="0"/>
        <v>58252.427184466</v>
      </c>
      <c r="C12" s="25">
        <v>0</v>
      </c>
      <c r="D12" s="26">
        <f t="shared" si="1"/>
        <v>0</v>
      </c>
      <c r="E12" s="25">
        <v>0.03</v>
      </c>
      <c r="F12" s="12">
        <f t="shared" si="2"/>
        <v>1747.57281553398</v>
      </c>
      <c r="G12" s="27">
        <v>60000</v>
      </c>
      <c r="H12" s="24">
        <v>43251</v>
      </c>
      <c r="I12" s="12">
        <v>60000</v>
      </c>
      <c r="J12" s="51" t="s">
        <v>19</v>
      </c>
    </row>
    <row r="13" ht="18" customHeight="1" spans="1:10">
      <c r="A13" s="24">
        <v>43813</v>
      </c>
      <c r="B13" s="12">
        <f t="shared" si="0"/>
        <v>611650.485436893</v>
      </c>
      <c r="C13" s="25">
        <v>0</v>
      </c>
      <c r="D13" s="26">
        <f t="shared" si="1"/>
        <v>0</v>
      </c>
      <c r="E13" s="25">
        <v>0.03</v>
      </c>
      <c r="F13" s="12">
        <f t="shared" si="2"/>
        <v>18349.5145631068</v>
      </c>
      <c r="G13" s="27">
        <v>630000</v>
      </c>
      <c r="H13" s="24">
        <v>43850</v>
      </c>
      <c r="I13" s="12">
        <v>291765</v>
      </c>
      <c r="J13" s="51" t="s">
        <v>19</v>
      </c>
    </row>
    <row r="14" ht="18" customHeight="1" spans="1:10">
      <c r="A14" s="24"/>
      <c r="B14" s="12"/>
      <c r="C14" s="25"/>
      <c r="D14" s="26"/>
      <c r="E14" s="25"/>
      <c r="F14" s="12"/>
      <c r="G14" s="27"/>
      <c r="H14" s="24">
        <v>43850</v>
      </c>
      <c r="I14" s="12">
        <v>280000</v>
      </c>
      <c r="J14" s="51" t="s">
        <v>19</v>
      </c>
    </row>
    <row r="15" ht="18" customHeight="1" spans="1:10">
      <c r="A15" s="24"/>
      <c r="B15" s="12"/>
      <c r="C15" s="25"/>
      <c r="D15" s="26"/>
      <c r="E15" s="25"/>
      <c r="F15" s="12"/>
      <c r="G15" s="27"/>
      <c r="H15" s="24">
        <v>44438</v>
      </c>
      <c r="I15" s="12">
        <v>49963.44</v>
      </c>
      <c r="J15" s="51" t="s">
        <v>19</v>
      </c>
    </row>
    <row r="16" ht="18" customHeight="1" spans="1:10">
      <c r="A16" s="24"/>
      <c r="B16" s="12"/>
      <c r="C16" s="25"/>
      <c r="D16" s="26"/>
      <c r="E16" s="25"/>
      <c r="F16" s="12"/>
      <c r="G16" s="27"/>
      <c r="H16" s="24"/>
      <c r="I16" s="12"/>
      <c r="J16" s="51"/>
    </row>
    <row r="17" ht="18" customHeight="1" spans="1:10">
      <c r="A17" s="28" t="s">
        <v>20</v>
      </c>
      <c r="B17" s="29">
        <f>SUM(B7:B16)</f>
        <v>978190</v>
      </c>
      <c r="C17" s="30"/>
      <c r="D17" s="30">
        <f>SUM(D7:D16)</f>
        <v>0</v>
      </c>
      <c r="E17" s="30"/>
      <c r="F17" s="31">
        <f>SUM(F7:F16)</f>
        <v>29345.7</v>
      </c>
      <c r="G17" s="30">
        <f>SUM(G7:G16)</f>
        <v>1007535.7</v>
      </c>
      <c r="H17" s="32"/>
      <c r="I17" s="30">
        <f>SUM(I7:I16)</f>
        <v>999264.14</v>
      </c>
      <c r="J17" s="32"/>
    </row>
    <row r="18" ht="18" customHeight="1" spans="1:12">
      <c r="A18" s="2" t="s">
        <v>21</v>
      </c>
      <c r="J18" s="4"/>
      <c r="K18" s="52"/>
      <c r="L18" s="53"/>
    </row>
    <row r="19" ht="18" customHeight="1" spans="1:15">
      <c r="A19" s="33" t="s">
        <v>22</v>
      </c>
      <c r="B19" s="22" t="s">
        <v>23</v>
      </c>
      <c r="C19" s="21" t="s">
        <v>24</v>
      </c>
      <c r="D19" s="21" t="s">
        <v>25</v>
      </c>
      <c r="E19" s="21" t="s">
        <v>13</v>
      </c>
      <c r="F19" s="22" t="s">
        <v>26</v>
      </c>
      <c r="G19" s="22" t="s">
        <v>11</v>
      </c>
      <c r="H19" s="21" t="s">
        <v>27</v>
      </c>
      <c r="I19" s="22" t="s">
        <v>28</v>
      </c>
      <c r="J19" s="21" t="s">
        <v>17</v>
      </c>
      <c r="K19" s="54" t="s">
        <v>29</v>
      </c>
      <c r="L19" s="55" t="s">
        <v>30</v>
      </c>
      <c r="M19" s="23" t="s">
        <v>31</v>
      </c>
      <c r="N19" s="23" t="s">
        <v>32</v>
      </c>
      <c r="O19" s="23" t="s">
        <v>33</v>
      </c>
    </row>
    <row r="20" s="1" customFormat="1" ht="18" customHeight="1" spans="1:17">
      <c r="A20" s="34"/>
      <c r="B20" s="35">
        <f t="shared" ref="B20:B26" si="3">ROUND(G20/(1+E20),2)</f>
        <v>116164</v>
      </c>
      <c r="C20" s="36"/>
      <c r="D20" s="37"/>
      <c r="E20" s="38"/>
      <c r="F20" s="35">
        <f t="shared" ref="F20:F27" si="4">ROUND(G20/(1+E20)*E20,2)</f>
        <v>0</v>
      </c>
      <c r="G20" s="39">
        <v>116164</v>
      </c>
      <c r="H20" s="24"/>
      <c r="I20" s="35"/>
      <c r="J20" s="51"/>
      <c r="K20" s="56" t="s">
        <v>3</v>
      </c>
      <c r="L20" s="57" t="s">
        <v>34</v>
      </c>
      <c r="M20" s="58"/>
      <c r="N20" s="58"/>
      <c r="O20" s="59" t="s">
        <v>35</v>
      </c>
      <c r="Q20" s="69"/>
    </row>
    <row r="21" s="1" customFormat="1" ht="18" customHeight="1" spans="1:17">
      <c r="A21" s="34"/>
      <c r="B21" s="35">
        <f t="shared" si="3"/>
        <v>46480.7</v>
      </c>
      <c r="C21" s="36"/>
      <c r="D21" s="37"/>
      <c r="E21" s="38"/>
      <c r="F21" s="35">
        <f t="shared" si="4"/>
        <v>0</v>
      </c>
      <c r="G21" s="39">
        <v>46480.7</v>
      </c>
      <c r="H21" s="24"/>
      <c r="I21" s="35"/>
      <c r="J21" s="51"/>
      <c r="K21" s="56" t="s">
        <v>3</v>
      </c>
      <c r="L21" s="57" t="s">
        <v>34</v>
      </c>
      <c r="M21" s="58"/>
      <c r="N21" s="58"/>
      <c r="O21" s="59" t="s">
        <v>35</v>
      </c>
      <c r="Q21" s="69"/>
    </row>
    <row r="22" s="1" customFormat="1" ht="18" customHeight="1" spans="1:17">
      <c r="A22" s="34"/>
      <c r="B22" s="35">
        <f t="shared" si="3"/>
        <v>24538.3</v>
      </c>
      <c r="C22" s="36"/>
      <c r="D22" s="37"/>
      <c r="E22" s="38"/>
      <c r="F22" s="35">
        <f t="shared" si="4"/>
        <v>0</v>
      </c>
      <c r="G22" s="39">
        <v>24538.3</v>
      </c>
      <c r="H22" s="24"/>
      <c r="I22" s="35"/>
      <c r="J22" s="51"/>
      <c r="K22" s="56" t="s">
        <v>3</v>
      </c>
      <c r="L22" s="57" t="s">
        <v>34</v>
      </c>
      <c r="M22" s="58"/>
      <c r="N22" s="58"/>
      <c r="O22" s="59" t="s">
        <v>35</v>
      </c>
      <c r="Q22" s="69"/>
    </row>
    <row r="23" s="1" customFormat="1" ht="18" customHeight="1" spans="1:17">
      <c r="A23" s="34"/>
      <c r="B23" s="35">
        <f t="shared" si="3"/>
        <v>33872</v>
      </c>
      <c r="C23" s="36"/>
      <c r="D23" s="37"/>
      <c r="E23" s="38"/>
      <c r="F23" s="35">
        <f t="shared" si="4"/>
        <v>0</v>
      </c>
      <c r="G23" s="39">
        <v>33872</v>
      </c>
      <c r="H23" s="24"/>
      <c r="I23" s="35"/>
      <c r="J23" s="51"/>
      <c r="K23" s="56" t="s">
        <v>36</v>
      </c>
      <c r="L23" s="57" t="s">
        <v>34</v>
      </c>
      <c r="M23" s="58"/>
      <c r="N23" s="58"/>
      <c r="O23" s="59" t="s">
        <v>35</v>
      </c>
      <c r="Q23" s="69"/>
    </row>
    <row r="24" s="1" customFormat="1" ht="18" customHeight="1" spans="1:17">
      <c r="A24" s="34"/>
      <c r="B24" s="35">
        <f t="shared" si="3"/>
        <v>50000</v>
      </c>
      <c r="C24" s="36"/>
      <c r="D24" s="37"/>
      <c r="E24" s="38"/>
      <c r="F24" s="35">
        <f t="shared" si="4"/>
        <v>0</v>
      </c>
      <c r="G24" s="39">
        <v>50000</v>
      </c>
      <c r="H24" s="24"/>
      <c r="I24" s="35"/>
      <c r="J24" s="51"/>
      <c r="K24" s="56" t="s">
        <v>36</v>
      </c>
      <c r="L24" s="57" t="s">
        <v>34</v>
      </c>
      <c r="M24" s="58"/>
      <c r="N24" s="58"/>
      <c r="O24" s="59" t="s">
        <v>35</v>
      </c>
      <c r="Q24" s="69"/>
    </row>
    <row r="25" s="1" customFormat="1" ht="18" customHeight="1" spans="1:17">
      <c r="A25" s="34"/>
      <c r="B25" s="35">
        <f t="shared" si="3"/>
        <v>33000</v>
      </c>
      <c r="C25" s="36"/>
      <c r="D25" s="37"/>
      <c r="E25" s="38"/>
      <c r="F25" s="35">
        <f t="shared" si="4"/>
        <v>0</v>
      </c>
      <c r="G25" s="39">
        <v>33000</v>
      </c>
      <c r="H25" s="24"/>
      <c r="I25" s="35"/>
      <c r="J25" s="51"/>
      <c r="K25" s="56" t="s">
        <v>37</v>
      </c>
      <c r="L25" s="57" t="s">
        <v>34</v>
      </c>
      <c r="M25" s="58"/>
      <c r="N25" s="58"/>
      <c r="O25" s="59" t="s">
        <v>35</v>
      </c>
      <c r="Q25" s="69"/>
    </row>
    <row r="26" s="1" customFormat="1" ht="18" customHeight="1" spans="1:17">
      <c r="A26" s="34"/>
      <c r="B26" s="35">
        <f t="shared" si="3"/>
        <v>27000</v>
      </c>
      <c r="C26" s="36"/>
      <c r="D26" s="37"/>
      <c r="E26" s="38"/>
      <c r="F26" s="35">
        <f t="shared" si="4"/>
        <v>0</v>
      </c>
      <c r="G26" s="39">
        <v>27000</v>
      </c>
      <c r="H26" s="24"/>
      <c r="I26" s="35"/>
      <c r="J26" s="51"/>
      <c r="K26" s="60" t="s">
        <v>36</v>
      </c>
      <c r="L26" s="57" t="s">
        <v>34</v>
      </c>
      <c r="M26" s="58"/>
      <c r="N26" s="58"/>
      <c r="O26" s="59" t="s">
        <v>35</v>
      </c>
      <c r="Q26" s="69"/>
    </row>
    <row r="27" s="1" customFormat="1" ht="18" customHeight="1" spans="1:17">
      <c r="A27" s="34"/>
      <c r="B27" s="35">
        <f t="shared" ref="B26:B49" si="5">ROUND(G27/(1+E27),2)</f>
        <v>600000</v>
      </c>
      <c r="C27" s="36"/>
      <c r="D27" s="37"/>
      <c r="E27" s="38"/>
      <c r="F27" s="35">
        <f t="shared" si="4"/>
        <v>0</v>
      </c>
      <c r="G27" s="39">
        <v>600000</v>
      </c>
      <c r="H27" s="24"/>
      <c r="I27" s="35"/>
      <c r="J27" s="51"/>
      <c r="K27" s="56" t="s">
        <v>3</v>
      </c>
      <c r="L27" s="57" t="s">
        <v>34</v>
      </c>
      <c r="M27" s="58"/>
      <c r="N27" s="58"/>
      <c r="O27" s="59" t="s">
        <v>35</v>
      </c>
      <c r="Q27" s="69"/>
    </row>
    <row r="28" s="1" customFormat="1" ht="18" customHeight="1" spans="1:17">
      <c r="A28" s="34"/>
      <c r="B28" s="35">
        <f t="shared" si="5"/>
        <v>0</v>
      </c>
      <c r="C28" s="36"/>
      <c r="D28" s="37"/>
      <c r="E28" s="38"/>
      <c r="F28" s="35">
        <f t="shared" ref="F26:F49" si="6">ROUND(G28/(1+E28)*E28,2)</f>
        <v>0</v>
      </c>
      <c r="G28" s="39"/>
      <c r="H28" s="24"/>
      <c r="I28" s="35">
        <v>108854.8</v>
      </c>
      <c r="J28" s="51"/>
      <c r="K28" s="56" t="s">
        <v>3</v>
      </c>
      <c r="L28" s="57"/>
      <c r="M28" s="58"/>
      <c r="N28" s="58"/>
      <c r="O28" s="59" t="s">
        <v>35</v>
      </c>
      <c r="Q28" s="69"/>
    </row>
    <row r="29" s="1" customFormat="1" ht="18" customHeight="1" spans="1:17">
      <c r="A29" s="34"/>
      <c r="B29" s="35">
        <f t="shared" si="5"/>
        <v>0</v>
      </c>
      <c r="C29" s="36"/>
      <c r="D29" s="37"/>
      <c r="E29" s="38"/>
      <c r="F29" s="35">
        <f t="shared" si="6"/>
        <v>0</v>
      </c>
      <c r="G29" s="39"/>
      <c r="H29" s="24"/>
      <c r="I29" s="35">
        <v>45086.28</v>
      </c>
      <c r="J29" s="51"/>
      <c r="K29" s="56" t="s">
        <v>3</v>
      </c>
      <c r="L29" s="57"/>
      <c r="M29" s="58"/>
      <c r="N29" s="58"/>
      <c r="O29" s="59" t="s">
        <v>35</v>
      </c>
      <c r="Q29" s="69"/>
    </row>
    <row r="30" s="1" customFormat="1" ht="18" customHeight="1" spans="1:17">
      <c r="A30" s="34"/>
      <c r="B30" s="35">
        <f t="shared" si="5"/>
        <v>0</v>
      </c>
      <c r="C30" s="36"/>
      <c r="D30" s="37"/>
      <c r="E30" s="38"/>
      <c r="F30" s="35">
        <f t="shared" si="6"/>
        <v>0</v>
      </c>
      <c r="G30" s="39"/>
      <c r="H30" s="24"/>
      <c r="I30" s="35">
        <v>68888.43</v>
      </c>
      <c r="J30" s="51"/>
      <c r="K30" s="56" t="s">
        <v>3</v>
      </c>
      <c r="L30" s="57"/>
      <c r="M30" s="58"/>
      <c r="N30" s="58"/>
      <c r="O30" s="59" t="s">
        <v>35</v>
      </c>
      <c r="Q30" s="69"/>
    </row>
    <row r="31" s="1" customFormat="1" ht="18" customHeight="1" spans="1:17">
      <c r="A31" s="34"/>
      <c r="B31" s="35">
        <f t="shared" si="5"/>
        <v>0</v>
      </c>
      <c r="C31" s="36"/>
      <c r="D31" s="37"/>
      <c r="E31" s="38"/>
      <c r="F31" s="35">
        <f t="shared" si="6"/>
        <v>0</v>
      </c>
      <c r="G31" s="39"/>
      <c r="H31" s="24"/>
      <c r="I31" s="35">
        <v>31740.72</v>
      </c>
      <c r="J31" s="51"/>
      <c r="K31" s="56" t="s">
        <v>36</v>
      </c>
      <c r="L31" s="57"/>
      <c r="M31" s="58"/>
      <c r="N31" s="58"/>
      <c r="O31" s="59" t="s">
        <v>35</v>
      </c>
      <c r="Q31" s="69"/>
    </row>
    <row r="32" s="1" customFormat="1" ht="18" customHeight="1" spans="1:17">
      <c r="A32" s="34"/>
      <c r="B32" s="35">
        <f t="shared" si="5"/>
        <v>0</v>
      </c>
      <c r="C32" s="36"/>
      <c r="D32" s="37"/>
      <c r="E32" s="38"/>
      <c r="F32" s="35">
        <f t="shared" si="6"/>
        <v>0</v>
      </c>
      <c r="G32" s="39"/>
      <c r="H32" s="24"/>
      <c r="I32" s="35">
        <v>48500</v>
      </c>
      <c r="J32" s="51"/>
      <c r="K32" s="56" t="s">
        <v>3</v>
      </c>
      <c r="L32" s="57"/>
      <c r="M32" s="58"/>
      <c r="N32" s="58"/>
      <c r="O32" s="59" t="s">
        <v>35</v>
      </c>
      <c r="Q32" s="69"/>
    </row>
    <row r="33" s="1" customFormat="1" ht="18" customHeight="1" spans="1:17">
      <c r="A33" s="34"/>
      <c r="B33" s="35">
        <f t="shared" si="5"/>
        <v>0</v>
      </c>
      <c r="C33" s="36"/>
      <c r="D33" s="37"/>
      <c r="E33" s="38"/>
      <c r="F33" s="35">
        <f t="shared" si="6"/>
        <v>0</v>
      </c>
      <c r="G33" s="39"/>
      <c r="H33" s="24"/>
      <c r="I33" s="35">
        <v>25200</v>
      </c>
      <c r="J33" s="51"/>
      <c r="K33" s="60" t="s">
        <v>36</v>
      </c>
      <c r="L33" s="57"/>
      <c r="M33" s="58"/>
      <c r="N33" s="58"/>
      <c r="O33" s="59" t="s">
        <v>35</v>
      </c>
      <c r="Q33" s="69"/>
    </row>
    <row r="34" s="1" customFormat="1" ht="18" customHeight="1" spans="1:17">
      <c r="A34" s="34"/>
      <c r="B34" s="35">
        <f t="shared" si="5"/>
        <v>0</v>
      </c>
      <c r="C34" s="36"/>
      <c r="D34" s="37"/>
      <c r="E34" s="38"/>
      <c r="F34" s="35">
        <f t="shared" si="6"/>
        <v>0</v>
      </c>
      <c r="G34" s="39"/>
      <c r="H34" s="24"/>
      <c r="I34" s="35">
        <v>33000</v>
      </c>
      <c r="J34" s="51"/>
      <c r="K34" s="60" t="s">
        <v>37</v>
      </c>
      <c r="L34" s="57"/>
      <c r="M34" s="58"/>
      <c r="N34" s="58"/>
      <c r="O34" s="59" t="s">
        <v>35</v>
      </c>
      <c r="Q34" s="69"/>
    </row>
    <row r="35" s="1" customFormat="1" ht="18" customHeight="1" spans="1:17">
      <c r="A35" s="34"/>
      <c r="B35" s="35">
        <f t="shared" si="5"/>
        <v>0</v>
      </c>
      <c r="C35" s="36"/>
      <c r="D35" s="37"/>
      <c r="E35" s="38"/>
      <c r="F35" s="35">
        <f t="shared" si="6"/>
        <v>0</v>
      </c>
      <c r="G35" s="39"/>
      <c r="H35" s="24"/>
      <c r="I35" s="35">
        <v>229707</v>
      </c>
      <c r="J35" s="51"/>
      <c r="K35" s="60" t="s">
        <v>37</v>
      </c>
      <c r="L35" s="57"/>
      <c r="M35" s="58"/>
      <c r="N35" s="58"/>
      <c r="O35" s="59" t="s">
        <v>35</v>
      </c>
      <c r="Q35" s="69"/>
    </row>
    <row r="36" s="1" customFormat="1" ht="18" customHeight="1" spans="1:17">
      <c r="A36" s="34"/>
      <c r="B36" s="35">
        <f t="shared" si="5"/>
        <v>0</v>
      </c>
      <c r="C36" s="36"/>
      <c r="D36" s="37"/>
      <c r="E36" s="38"/>
      <c r="F36" s="35">
        <f t="shared" si="6"/>
        <v>0</v>
      </c>
      <c r="G36" s="39"/>
      <c r="H36" s="24"/>
      <c r="I36" s="35">
        <v>313406.01</v>
      </c>
      <c r="J36" s="51"/>
      <c r="K36" s="60" t="s">
        <v>37</v>
      </c>
      <c r="L36" s="57"/>
      <c r="M36" s="58"/>
      <c r="N36" s="58"/>
      <c r="O36" s="59" t="s">
        <v>35</v>
      </c>
      <c r="Q36" s="69"/>
    </row>
    <row r="37" s="1" customFormat="1" ht="18" customHeight="1" spans="1:15">
      <c r="A37" s="34"/>
      <c r="B37" s="35">
        <f t="shared" si="5"/>
        <v>0</v>
      </c>
      <c r="C37" s="36"/>
      <c r="D37" s="37"/>
      <c r="E37" s="38"/>
      <c r="F37" s="35">
        <f t="shared" si="6"/>
        <v>0</v>
      </c>
      <c r="G37" s="39"/>
      <c r="H37" s="24"/>
      <c r="I37" s="61">
        <v>49913.44</v>
      </c>
      <c r="J37" s="62" t="s">
        <v>19</v>
      </c>
      <c r="K37" s="63" t="s">
        <v>37</v>
      </c>
      <c r="L37" s="57"/>
      <c r="M37" s="58"/>
      <c r="N37" s="58"/>
      <c r="O37" s="59"/>
    </row>
    <row r="38" s="1" customFormat="1" ht="18" customHeight="1" spans="1:15">
      <c r="A38" s="34"/>
      <c r="B38" s="35">
        <f t="shared" si="5"/>
        <v>0</v>
      </c>
      <c r="C38" s="36"/>
      <c r="D38" s="37"/>
      <c r="E38" s="38"/>
      <c r="F38" s="35">
        <f t="shared" si="6"/>
        <v>0</v>
      </c>
      <c r="G38" s="39"/>
      <c r="H38" s="24"/>
      <c r="I38" s="12"/>
      <c r="J38" s="51"/>
      <c r="K38" s="60"/>
      <c r="L38" s="57"/>
      <c r="M38" s="58"/>
      <c r="N38" s="58"/>
      <c r="O38" s="59"/>
    </row>
    <row r="39" s="1" customFormat="1" ht="18" customHeight="1" spans="1:15">
      <c r="A39" s="34"/>
      <c r="B39" s="35">
        <f t="shared" si="5"/>
        <v>0</v>
      </c>
      <c r="C39" s="36"/>
      <c r="D39" s="37"/>
      <c r="E39" s="38"/>
      <c r="F39" s="35">
        <f t="shared" si="6"/>
        <v>0</v>
      </c>
      <c r="G39" s="39"/>
      <c r="H39" s="24"/>
      <c r="I39" s="12"/>
      <c r="J39" s="51"/>
      <c r="K39" s="60"/>
      <c r="L39" s="57"/>
      <c r="M39" s="58"/>
      <c r="N39" s="58"/>
      <c r="O39" s="59"/>
    </row>
    <row r="40" s="1" customFormat="1" ht="18" customHeight="1" spans="1:15">
      <c r="A40" s="34"/>
      <c r="B40" s="35">
        <f t="shared" si="5"/>
        <v>0</v>
      </c>
      <c r="C40" s="36"/>
      <c r="D40" s="37"/>
      <c r="E40" s="38"/>
      <c r="F40" s="35">
        <f t="shared" si="6"/>
        <v>0</v>
      </c>
      <c r="G40" s="39"/>
      <c r="H40" s="24"/>
      <c r="I40" s="12"/>
      <c r="J40" s="51"/>
      <c r="K40" s="60"/>
      <c r="L40" s="57"/>
      <c r="M40" s="58"/>
      <c r="N40" s="58"/>
      <c r="O40" s="59"/>
    </row>
    <row r="41" s="1" customFormat="1" ht="18" customHeight="1" spans="1:15">
      <c r="A41" s="34"/>
      <c r="B41" s="35">
        <f t="shared" si="5"/>
        <v>0</v>
      </c>
      <c r="C41" s="36"/>
      <c r="D41" s="37"/>
      <c r="E41" s="38"/>
      <c r="F41" s="35">
        <f t="shared" ref="F41:F61" si="7">ROUND(G41/(1+E41)*E41,2)</f>
        <v>0</v>
      </c>
      <c r="G41" s="39"/>
      <c r="H41" s="24">
        <v>44466</v>
      </c>
      <c r="I41" s="12">
        <v>50</v>
      </c>
      <c r="J41" s="51" t="s">
        <v>38</v>
      </c>
      <c r="K41" s="60" t="s">
        <v>39</v>
      </c>
      <c r="L41" s="57"/>
      <c r="M41" s="58"/>
      <c r="N41" s="58"/>
      <c r="O41" s="59"/>
    </row>
    <row r="42" s="1" customFormat="1" ht="18" customHeight="1" spans="1:15">
      <c r="A42" s="34"/>
      <c r="B42" s="35">
        <f t="shared" si="5"/>
        <v>0</v>
      </c>
      <c r="C42" s="36"/>
      <c r="D42" s="37"/>
      <c r="E42" s="38"/>
      <c r="F42" s="35">
        <f t="shared" si="7"/>
        <v>0</v>
      </c>
      <c r="G42" s="39"/>
      <c r="H42" s="24" t="s">
        <v>40</v>
      </c>
      <c r="I42" s="12">
        <v>10000</v>
      </c>
      <c r="J42" s="51" t="s">
        <v>38</v>
      </c>
      <c r="K42" s="60" t="s">
        <v>41</v>
      </c>
      <c r="L42" s="57"/>
      <c r="M42" s="58"/>
      <c r="N42" s="58"/>
      <c r="O42" s="59"/>
    </row>
    <row r="43" s="1" customFormat="1" ht="18" customHeight="1" spans="1:15">
      <c r="A43" s="34"/>
      <c r="B43" s="35">
        <f t="shared" ref="B43:B61" si="8">ROUND(G43/(1+E43),2)</f>
        <v>0</v>
      </c>
      <c r="C43" s="36"/>
      <c r="D43" s="37"/>
      <c r="E43" s="38"/>
      <c r="F43" s="35">
        <f t="shared" si="7"/>
        <v>0</v>
      </c>
      <c r="G43" s="39"/>
      <c r="H43" s="24">
        <v>44016</v>
      </c>
      <c r="I43" s="12">
        <v>-20740.46</v>
      </c>
      <c r="J43" s="51" t="s">
        <v>42</v>
      </c>
      <c r="K43" s="60" t="s">
        <v>43</v>
      </c>
      <c r="L43" s="57"/>
      <c r="M43" s="58"/>
      <c r="N43" s="58"/>
      <c r="O43" s="59"/>
    </row>
    <row r="44" s="1" customFormat="1" ht="18" customHeight="1" spans="1:15">
      <c r="A44" s="34"/>
      <c r="B44" s="35">
        <f t="shared" si="8"/>
        <v>0</v>
      </c>
      <c r="C44" s="36"/>
      <c r="D44" s="37"/>
      <c r="E44" s="38"/>
      <c r="F44" s="35">
        <f t="shared" si="7"/>
        <v>0</v>
      </c>
      <c r="G44" s="39"/>
      <c r="H44" s="24" t="s">
        <v>40</v>
      </c>
      <c r="I44" s="12">
        <v>20740.46</v>
      </c>
      <c r="J44" s="51" t="s">
        <v>38</v>
      </c>
      <c r="K44" s="56" t="s">
        <v>44</v>
      </c>
      <c r="L44" s="57"/>
      <c r="M44" s="58"/>
      <c r="N44" s="58"/>
      <c r="O44" s="59"/>
    </row>
    <row r="45" s="1" customFormat="1" ht="18" customHeight="1" spans="1:15">
      <c r="A45" s="34"/>
      <c r="B45" s="35">
        <f t="shared" si="8"/>
        <v>18651.99</v>
      </c>
      <c r="C45" s="36"/>
      <c r="D45" s="37"/>
      <c r="E45" s="38"/>
      <c r="F45" s="35">
        <f t="shared" si="7"/>
        <v>0</v>
      </c>
      <c r="G45" s="39">
        <v>18651.99</v>
      </c>
      <c r="H45" s="24" t="s">
        <v>40</v>
      </c>
      <c r="I45" s="12">
        <v>18651.99</v>
      </c>
      <c r="J45" s="51" t="s">
        <v>38</v>
      </c>
      <c r="K45" s="56" t="s">
        <v>45</v>
      </c>
      <c r="L45" s="57"/>
      <c r="M45" s="58"/>
      <c r="N45" s="58"/>
      <c r="O45" s="59"/>
    </row>
    <row r="46" s="1" customFormat="1" ht="18" customHeight="1" spans="1:15">
      <c r="A46" s="34"/>
      <c r="B46" s="35">
        <f t="shared" si="8"/>
        <v>0</v>
      </c>
      <c r="C46" s="36"/>
      <c r="D46" s="37"/>
      <c r="E46" s="38"/>
      <c r="F46" s="35">
        <f t="shared" si="7"/>
        <v>0</v>
      </c>
      <c r="G46" s="39"/>
      <c r="H46" s="24">
        <v>43242</v>
      </c>
      <c r="I46" s="12">
        <v>-1976</v>
      </c>
      <c r="J46" s="51" t="s">
        <v>42</v>
      </c>
      <c r="K46" s="56" t="s">
        <v>46</v>
      </c>
      <c r="L46" s="57"/>
      <c r="M46" s="58"/>
      <c r="N46" s="58"/>
      <c r="O46" s="59"/>
    </row>
    <row r="47" s="1" customFormat="1" ht="18" customHeight="1" spans="1:15">
      <c r="A47" s="34"/>
      <c r="B47" s="35">
        <f t="shared" si="8"/>
        <v>0</v>
      </c>
      <c r="C47" s="36"/>
      <c r="D47" s="37"/>
      <c r="E47" s="38"/>
      <c r="F47" s="35">
        <f t="shared" si="7"/>
        <v>0</v>
      </c>
      <c r="G47" s="39"/>
      <c r="H47" s="24" t="s">
        <v>47</v>
      </c>
      <c r="I47" s="12">
        <v>1976</v>
      </c>
      <c r="J47" s="51" t="s">
        <v>38</v>
      </c>
      <c r="K47" s="56" t="s">
        <v>44</v>
      </c>
      <c r="L47" s="57"/>
      <c r="M47" s="58"/>
      <c r="N47" s="58"/>
      <c r="O47" s="59"/>
    </row>
    <row r="48" s="1" customFormat="1" ht="18" customHeight="1" spans="1:15">
      <c r="A48" s="34"/>
      <c r="B48" s="35">
        <f t="shared" si="8"/>
        <v>1800</v>
      </c>
      <c r="C48" s="36"/>
      <c r="D48" s="37"/>
      <c r="E48" s="38"/>
      <c r="F48" s="35">
        <f t="shared" si="7"/>
        <v>0</v>
      </c>
      <c r="G48" s="39">
        <v>1800</v>
      </c>
      <c r="H48" s="24" t="s">
        <v>47</v>
      </c>
      <c r="I48" s="12">
        <f>I12*0.03</f>
        <v>1800</v>
      </c>
      <c r="J48" s="51" t="s">
        <v>38</v>
      </c>
      <c r="K48" s="56" t="s">
        <v>48</v>
      </c>
      <c r="L48" s="57"/>
      <c r="M48" s="58"/>
      <c r="N48" s="58"/>
      <c r="O48" s="59"/>
    </row>
    <row r="49" s="1" customFormat="1" ht="18" customHeight="1" spans="1:15">
      <c r="A49" s="34"/>
      <c r="B49" s="35">
        <f t="shared" si="8"/>
        <v>0</v>
      </c>
      <c r="C49" s="36"/>
      <c r="D49" s="37"/>
      <c r="E49" s="38"/>
      <c r="F49" s="35">
        <f t="shared" si="7"/>
        <v>0</v>
      </c>
      <c r="G49" s="39"/>
      <c r="H49" s="24">
        <v>43112</v>
      </c>
      <c r="I49" s="12">
        <v>-1646.07</v>
      </c>
      <c r="J49" s="51" t="s">
        <v>42</v>
      </c>
      <c r="K49" s="56" t="s">
        <v>46</v>
      </c>
      <c r="L49" s="57"/>
      <c r="M49" s="58"/>
      <c r="N49" s="58"/>
      <c r="O49" s="59"/>
    </row>
    <row r="50" s="1" customFormat="1" ht="18" customHeight="1" spans="1:15">
      <c r="A50" s="34"/>
      <c r="B50" s="35">
        <f t="shared" si="8"/>
        <v>0</v>
      </c>
      <c r="C50" s="36"/>
      <c r="D50" s="37"/>
      <c r="E50" s="38"/>
      <c r="F50" s="35">
        <f t="shared" si="7"/>
        <v>0</v>
      </c>
      <c r="G50" s="39"/>
      <c r="H50" s="24" t="s">
        <v>49</v>
      </c>
      <c r="I50" s="12">
        <v>1646.07</v>
      </c>
      <c r="J50" s="51" t="s">
        <v>38</v>
      </c>
      <c r="K50" s="56" t="s">
        <v>44</v>
      </c>
      <c r="L50" s="57"/>
      <c r="M50" s="58"/>
      <c r="N50" s="58"/>
      <c r="O50" s="59"/>
    </row>
    <row r="51" s="1" customFormat="1" ht="18" customHeight="1" spans="1:15">
      <c r="A51" s="34"/>
      <c r="B51" s="35">
        <f t="shared" si="8"/>
        <v>1500</v>
      </c>
      <c r="C51" s="36"/>
      <c r="D51" s="37"/>
      <c r="E51" s="38"/>
      <c r="F51" s="35">
        <f t="shared" si="7"/>
        <v>0</v>
      </c>
      <c r="G51" s="39">
        <v>1500</v>
      </c>
      <c r="H51" s="24" t="s">
        <v>49</v>
      </c>
      <c r="I51" s="12">
        <f>I11*0.03</f>
        <v>1500</v>
      </c>
      <c r="J51" s="51" t="s">
        <v>38</v>
      </c>
      <c r="K51" s="56" t="s">
        <v>48</v>
      </c>
      <c r="L51" s="57"/>
      <c r="M51" s="58"/>
      <c r="N51" s="58"/>
      <c r="O51" s="59"/>
    </row>
    <row r="52" s="1" customFormat="1" ht="18" customHeight="1" spans="1:15">
      <c r="A52" s="34"/>
      <c r="B52" s="35">
        <f t="shared" si="8"/>
        <v>0</v>
      </c>
      <c r="C52" s="36"/>
      <c r="D52" s="37"/>
      <c r="E52" s="38"/>
      <c r="F52" s="35">
        <f t="shared" si="7"/>
        <v>0</v>
      </c>
      <c r="G52" s="39"/>
      <c r="H52" s="24" t="s">
        <v>50</v>
      </c>
      <c r="I52" s="12">
        <v>1115.12</v>
      </c>
      <c r="J52" s="51" t="s">
        <v>38</v>
      </c>
      <c r="K52" s="56" t="s">
        <v>44</v>
      </c>
      <c r="L52" s="57"/>
      <c r="M52" s="58"/>
      <c r="N52" s="58"/>
      <c r="O52" s="59"/>
    </row>
    <row r="53" s="1" customFormat="1" ht="18" customHeight="1" spans="1:15">
      <c r="A53" s="34"/>
      <c r="B53" s="35">
        <f t="shared" si="8"/>
        <v>1016.16</v>
      </c>
      <c r="C53" s="36"/>
      <c r="D53" s="37"/>
      <c r="E53" s="38"/>
      <c r="F53" s="35">
        <f t="shared" si="7"/>
        <v>0</v>
      </c>
      <c r="G53" s="39">
        <v>1016.16</v>
      </c>
      <c r="H53" s="24" t="s">
        <v>50</v>
      </c>
      <c r="I53" s="12">
        <f>I10*0.03</f>
        <v>1016.16</v>
      </c>
      <c r="J53" s="51" t="s">
        <v>38</v>
      </c>
      <c r="K53" s="56" t="s">
        <v>48</v>
      </c>
      <c r="L53" s="57"/>
      <c r="M53" s="58"/>
      <c r="N53" s="58"/>
      <c r="O53" s="59"/>
    </row>
    <row r="54" s="1" customFormat="1" ht="18" customHeight="1" spans="1:15">
      <c r="A54" s="34"/>
      <c r="B54" s="35">
        <f t="shared" si="8"/>
        <v>0</v>
      </c>
      <c r="C54" s="36"/>
      <c r="D54" s="37"/>
      <c r="E54" s="38"/>
      <c r="F54" s="35">
        <f t="shared" si="7"/>
        <v>0</v>
      </c>
      <c r="G54" s="39"/>
      <c r="H54" s="24">
        <v>42960</v>
      </c>
      <c r="I54" s="12">
        <v>-2338.05</v>
      </c>
      <c r="J54" s="51" t="s">
        <v>42</v>
      </c>
      <c r="K54" s="56" t="s">
        <v>46</v>
      </c>
      <c r="L54" s="57"/>
      <c r="M54" s="58"/>
      <c r="N54" s="58"/>
      <c r="O54" s="59"/>
    </row>
    <row r="55" s="1" customFormat="1" ht="18" customHeight="1" spans="1:15">
      <c r="A55" s="34"/>
      <c r="B55" s="35">
        <f t="shared" si="8"/>
        <v>0</v>
      </c>
      <c r="C55" s="36"/>
      <c r="D55" s="37"/>
      <c r="E55" s="38"/>
      <c r="F55" s="35">
        <f t="shared" si="7"/>
        <v>0</v>
      </c>
      <c r="G55" s="39"/>
      <c r="H55" s="24" t="s">
        <v>51</v>
      </c>
      <c r="I55" s="12">
        <v>2338.05</v>
      </c>
      <c r="J55" s="51" t="s">
        <v>38</v>
      </c>
      <c r="K55" s="56" t="s">
        <v>44</v>
      </c>
      <c r="L55" s="57"/>
      <c r="M55" s="58"/>
      <c r="N55" s="58"/>
      <c r="O55" s="59"/>
    </row>
    <row r="56" s="1" customFormat="1" ht="18" customHeight="1" spans="1:15">
      <c r="A56" s="34"/>
      <c r="B56" s="35">
        <f t="shared" si="8"/>
        <v>2130.57</v>
      </c>
      <c r="C56" s="36"/>
      <c r="D56" s="37"/>
      <c r="E56" s="38"/>
      <c r="F56" s="35">
        <f t="shared" si="7"/>
        <v>0</v>
      </c>
      <c r="G56" s="39">
        <v>2130.57</v>
      </c>
      <c r="H56" s="24" t="s">
        <v>51</v>
      </c>
      <c r="I56" s="12">
        <f>I9*0.03</f>
        <v>2130.57</v>
      </c>
      <c r="J56" s="51" t="s">
        <v>38</v>
      </c>
      <c r="K56" s="56" t="s">
        <v>48</v>
      </c>
      <c r="L56" s="57"/>
      <c r="M56" s="58"/>
      <c r="N56" s="58"/>
      <c r="O56" s="59"/>
    </row>
    <row r="57" s="1" customFormat="1" ht="18" customHeight="1" spans="1:15">
      <c r="A57" s="34"/>
      <c r="B57" s="35">
        <f t="shared" si="8"/>
        <v>0</v>
      </c>
      <c r="C57" s="36"/>
      <c r="D57" s="37"/>
      <c r="E57" s="38"/>
      <c r="F57" s="35">
        <f t="shared" si="7"/>
        <v>0</v>
      </c>
      <c r="G57" s="39"/>
      <c r="H57" s="24">
        <v>42813</v>
      </c>
      <c r="I57" s="12">
        <v>-1530.21</v>
      </c>
      <c r="J57" s="51" t="s">
        <v>42</v>
      </c>
      <c r="K57" s="56" t="s">
        <v>46</v>
      </c>
      <c r="L57" s="57"/>
      <c r="M57" s="58"/>
      <c r="N57" s="58"/>
      <c r="O57" s="59"/>
    </row>
    <row r="58" s="1" customFormat="1" ht="18" customHeight="1" spans="1:15">
      <c r="A58" s="34"/>
      <c r="B58" s="35">
        <f t="shared" si="8"/>
        <v>0</v>
      </c>
      <c r="C58" s="36"/>
      <c r="D58" s="37"/>
      <c r="E58" s="38"/>
      <c r="F58" s="35">
        <f t="shared" si="7"/>
        <v>0</v>
      </c>
      <c r="G58" s="39"/>
      <c r="H58" s="24" t="s">
        <v>52</v>
      </c>
      <c r="I58" s="12">
        <v>1530.21</v>
      </c>
      <c r="J58" s="51" t="s">
        <v>38</v>
      </c>
      <c r="K58" s="56" t="s">
        <v>44</v>
      </c>
      <c r="L58" s="57"/>
      <c r="M58" s="58"/>
      <c r="N58" s="58"/>
      <c r="O58" s="59"/>
    </row>
    <row r="59" s="1" customFormat="1" ht="21" customHeight="1" spans="1:15">
      <c r="A59" s="34"/>
      <c r="B59" s="35">
        <f t="shared" si="8"/>
        <v>1394.42</v>
      </c>
      <c r="C59" s="36"/>
      <c r="D59" s="37"/>
      <c r="E59" s="38"/>
      <c r="F59" s="35">
        <f t="shared" si="7"/>
        <v>0</v>
      </c>
      <c r="G59" s="39">
        <v>1394.42</v>
      </c>
      <c r="H59" s="24" t="s">
        <v>52</v>
      </c>
      <c r="I59" s="12">
        <f>I8*0.03</f>
        <v>1394.421</v>
      </c>
      <c r="J59" s="51" t="s">
        <v>38</v>
      </c>
      <c r="K59" s="56" t="s">
        <v>48</v>
      </c>
      <c r="L59" s="57"/>
      <c r="M59" s="58"/>
      <c r="N59" s="58"/>
      <c r="O59" s="59"/>
    </row>
    <row r="60" s="1" customFormat="1" ht="21" customHeight="1" spans="1:15">
      <c r="A60" s="34"/>
      <c r="B60" s="35">
        <f t="shared" si="8"/>
        <v>0</v>
      </c>
      <c r="C60" s="36"/>
      <c r="D60" s="37"/>
      <c r="E60" s="38"/>
      <c r="F60" s="35">
        <f t="shared" si="7"/>
        <v>0</v>
      </c>
      <c r="G60" s="39"/>
      <c r="H60" s="24" t="s">
        <v>53</v>
      </c>
      <c r="I60" s="12">
        <v>3824.28</v>
      </c>
      <c r="J60" s="51" t="s">
        <v>38</v>
      </c>
      <c r="K60" s="56" t="s">
        <v>44</v>
      </c>
      <c r="L60" s="57"/>
      <c r="M60" s="58"/>
      <c r="N60" s="58"/>
      <c r="O60" s="59"/>
    </row>
    <row r="61" s="1" customFormat="1" ht="18" customHeight="1" spans="1:15">
      <c r="A61" s="34"/>
      <c r="B61" s="35">
        <f t="shared" si="8"/>
        <v>3482.92</v>
      </c>
      <c r="C61" s="36"/>
      <c r="D61" s="37"/>
      <c r="E61" s="38"/>
      <c r="F61" s="35">
        <f t="shared" si="7"/>
        <v>0</v>
      </c>
      <c r="G61" s="39">
        <v>3482.92</v>
      </c>
      <c r="H61" s="24" t="s">
        <v>53</v>
      </c>
      <c r="I61" s="12">
        <v>3484.92</v>
      </c>
      <c r="J61" s="51" t="s">
        <v>38</v>
      </c>
      <c r="K61" s="56" t="s">
        <v>48</v>
      </c>
      <c r="L61" s="57"/>
      <c r="M61" s="58"/>
      <c r="N61" s="58"/>
      <c r="O61" s="59"/>
    </row>
    <row r="62" s="1" customFormat="1" ht="18" customHeight="1" spans="1:15">
      <c r="A62" s="30" t="s">
        <v>20</v>
      </c>
      <c r="B62" s="29">
        <f>SUM(B20:B61)</f>
        <v>961031.06</v>
      </c>
      <c r="C62" s="30"/>
      <c r="D62" s="40"/>
      <c r="E62" s="40"/>
      <c r="F62" s="31">
        <f>SUM(F20:F61)</f>
        <v>0</v>
      </c>
      <c r="G62" s="41">
        <f>SUM(G20:G61)</f>
        <v>961031.06</v>
      </c>
      <c r="H62" s="42"/>
      <c r="I62" s="30">
        <f>SUM(I20:I61)</f>
        <v>999264.141</v>
      </c>
      <c r="J62" s="64"/>
      <c r="K62" s="65"/>
      <c r="L62" s="66"/>
      <c r="M62" s="51"/>
      <c r="N62" s="51"/>
      <c r="O62" s="32"/>
    </row>
    <row r="63" s="1" customFormat="1" ht="18" customHeight="1" spans="1:15">
      <c r="A63" s="43" t="s">
        <v>54</v>
      </c>
      <c r="B63" s="43">
        <f>B17-B62</f>
        <v>17158.9399999999</v>
      </c>
      <c r="C63" s="43"/>
      <c r="D63" s="44"/>
      <c r="E63" s="44"/>
      <c r="F63" s="45"/>
      <c r="G63" s="43">
        <f>G17-G62</f>
        <v>46504.6399999999</v>
      </c>
      <c r="H63" s="23" t="s">
        <v>55</v>
      </c>
      <c r="I63" s="30">
        <f>I17-I62</f>
        <v>-0.000999999931082129</v>
      </c>
      <c r="J63" s="7"/>
      <c r="K63" s="67"/>
      <c r="L63" s="6"/>
      <c r="M63" s="68"/>
      <c r="N63" s="68"/>
      <c r="O63" s="7"/>
    </row>
    <row r="64" s="1" customFormat="1" ht="18" customHeight="1" spans="1:15">
      <c r="A64" s="2" t="s">
        <v>56</v>
      </c>
      <c r="B64" s="3">
        <f>B63*0.25</f>
        <v>4289.73499999999</v>
      </c>
      <c r="C64" s="2"/>
      <c r="D64" s="4"/>
      <c r="E64" s="4"/>
      <c r="F64" s="3"/>
      <c r="G64" s="3"/>
      <c r="H64" s="4"/>
      <c r="I64" s="3"/>
      <c r="J64" s="5"/>
      <c r="K64" s="6"/>
      <c r="L64" s="6"/>
      <c r="M64" s="7"/>
      <c r="N64" s="7"/>
      <c r="O64" s="7"/>
    </row>
    <row r="65" s="1" customFormat="1" ht="18" customHeight="1" spans="1:15">
      <c r="A65" s="23" t="s">
        <v>57</v>
      </c>
      <c r="B65" s="22" t="s">
        <v>58</v>
      </c>
      <c r="C65" s="32"/>
      <c r="D65" s="23" t="s">
        <v>57</v>
      </c>
      <c r="E65" s="21" t="s">
        <v>13</v>
      </c>
      <c r="F65" s="22" t="s">
        <v>58</v>
      </c>
      <c r="G65" s="70" t="s">
        <v>59</v>
      </c>
      <c r="H65" s="71"/>
      <c r="I65" s="70" t="s">
        <v>60</v>
      </c>
      <c r="J65" s="5"/>
      <c r="K65" s="79" t="s">
        <v>61</v>
      </c>
      <c r="L65" s="70" t="s">
        <v>62</v>
      </c>
      <c r="M65" s="70" t="s">
        <v>63</v>
      </c>
      <c r="N65" s="75" t="s">
        <v>64</v>
      </c>
      <c r="O65" s="75" t="s">
        <v>65</v>
      </c>
    </row>
    <row r="66" s="1" customFormat="1" ht="18" customHeight="1" spans="1:15">
      <c r="A66" s="32" t="s">
        <v>41</v>
      </c>
      <c r="B66" s="35">
        <f>(B17-B62)*0.25</f>
        <v>4289.73499999999</v>
      </c>
      <c r="C66" s="32"/>
      <c r="D66" s="28" t="s">
        <v>66</v>
      </c>
      <c r="E66" s="23" t="s">
        <v>67</v>
      </c>
      <c r="F66" s="31">
        <f>F17-F62</f>
        <v>29345.7</v>
      </c>
      <c r="G66" s="31">
        <f>F7</f>
        <v>3383.41747572816</v>
      </c>
      <c r="H66" s="72"/>
      <c r="I66" s="31">
        <f>F8</f>
        <v>1353.8067961165</v>
      </c>
      <c r="J66" s="5"/>
      <c r="K66" s="80">
        <f>F9</f>
        <v>2068.5145631068</v>
      </c>
      <c r="L66" s="80">
        <f>F10</f>
        <v>986.563106796116</v>
      </c>
      <c r="M66" s="31">
        <f>F11</f>
        <v>1456.31067961165</v>
      </c>
      <c r="N66" s="31">
        <f>F12</f>
        <v>1747.57281553398</v>
      </c>
      <c r="O66" s="31">
        <f>F13</f>
        <v>18349.5145631068</v>
      </c>
    </row>
    <row r="67" s="1" customFormat="1" ht="18" customHeight="1" spans="1:15">
      <c r="A67" s="32" t="s">
        <v>68</v>
      </c>
      <c r="B67" s="73">
        <f>G7*0.0003</f>
        <v>34.8492</v>
      </c>
      <c r="C67" s="32"/>
      <c r="D67" s="74" t="s">
        <v>69</v>
      </c>
      <c r="E67" s="14">
        <v>0.05</v>
      </c>
      <c r="F67" s="12">
        <f>F66*E67</f>
        <v>1467.285</v>
      </c>
      <c r="G67" s="75">
        <f>G66*E67</f>
        <v>169.170873786408</v>
      </c>
      <c r="H67" s="71"/>
      <c r="I67" s="75">
        <f>I66*E67</f>
        <v>67.690339805825</v>
      </c>
      <c r="J67" s="5"/>
      <c r="K67" s="81">
        <f>K66*E67</f>
        <v>103.42572815534</v>
      </c>
      <c r="L67" s="81">
        <f>L66*E67</f>
        <v>49.3281553398058</v>
      </c>
      <c r="M67" s="12">
        <f>M66*E67</f>
        <v>72.8155339805825</v>
      </c>
      <c r="N67" s="12">
        <f>N66*E67</f>
        <v>87.378640776699</v>
      </c>
      <c r="O67" s="12">
        <f>O66*E67</f>
        <v>917.47572815534</v>
      </c>
    </row>
    <row r="68" s="1" customFormat="1" ht="18" customHeight="1" spans="1:15">
      <c r="A68" s="32" t="s">
        <v>70</v>
      </c>
      <c r="B68" s="73">
        <f>B7*0.0006</f>
        <v>67.6683495145631</v>
      </c>
      <c r="C68" s="32"/>
      <c r="D68" s="74" t="s">
        <v>71</v>
      </c>
      <c r="E68" s="14">
        <v>0.03</v>
      </c>
      <c r="F68" s="12">
        <f>F66*E68</f>
        <v>880.371</v>
      </c>
      <c r="G68" s="75">
        <f>G66*E68</f>
        <v>101.502524271845</v>
      </c>
      <c r="H68" s="71"/>
      <c r="I68" s="75">
        <f>I66*E68</f>
        <v>40.6142038834951</v>
      </c>
      <c r="J68" s="5"/>
      <c r="K68" s="81">
        <f>K66*E68</f>
        <v>62.0554368932039</v>
      </c>
      <c r="L68" s="81">
        <f>L66*E68</f>
        <v>29.5968932038835</v>
      </c>
      <c r="M68" s="12">
        <f>M66*E68</f>
        <v>43.6893203883495</v>
      </c>
      <c r="N68" s="12">
        <f>N66*E68</f>
        <v>52.4271844660194</v>
      </c>
      <c r="O68" s="12">
        <f>O66*E68</f>
        <v>550.485436893204</v>
      </c>
    </row>
    <row r="69" s="1" customFormat="1" ht="18" customHeight="1" spans="1:15">
      <c r="A69" s="32"/>
      <c r="B69" s="12"/>
      <c r="C69" s="32"/>
      <c r="D69" s="74" t="s">
        <v>72</v>
      </c>
      <c r="E69" s="14">
        <v>0.02</v>
      </c>
      <c r="F69" s="12">
        <f>F66*E69</f>
        <v>586.914</v>
      </c>
      <c r="G69" s="75">
        <f>G66*E69</f>
        <v>67.6683495145631</v>
      </c>
      <c r="H69" s="71"/>
      <c r="I69" s="75">
        <f>I66*E69</f>
        <v>27.0761359223301</v>
      </c>
      <c r="J69" s="5"/>
      <c r="K69" s="81">
        <f>K66*E69</f>
        <v>41.3702912621359</v>
      </c>
      <c r="L69" s="81">
        <f>L66*E69</f>
        <v>19.7312621359223</v>
      </c>
      <c r="M69" s="12">
        <f>M66*E69</f>
        <v>29.126213592233</v>
      </c>
      <c r="N69" s="12">
        <f>N66*E69</f>
        <v>34.9514563106796</v>
      </c>
      <c r="O69" s="12">
        <f>O66*E69</f>
        <v>366.990291262136</v>
      </c>
    </row>
    <row r="70" s="1" customFormat="1" ht="18" customHeight="1" spans="1:15">
      <c r="A70" s="28" t="s">
        <v>73</v>
      </c>
      <c r="B70" s="29">
        <f>SUM(B66:B69)</f>
        <v>4392.25254951455</v>
      </c>
      <c r="C70" s="32"/>
      <c r="D70" s="33" t="s">
        <v>73</v>
      </c>
      <c r="E70" s="28"/>
      <c r="F70" s="31">
        <f>SUM(F66:F69)</f>
        <v>32280.27</v>
      </c>
      <c r="G70" s="31">
        <f>SUM(G66:G69)</f>
        <v>3721.75922330098</v>
      </c>
      <c r="H70" s="72"/>
      <c r="I70" s="31">
        <f>SUM(I66:I69)</f>
        <v>1489.18747572815</v>
      </c>
      <c r="J70" s="5"/>
      <c r="K70" s="80">
        <f>SUM(K66:K69)</f>
        <v>2275.36601941748</v>
      </c>
      <c r="L70" s="80">
        <f>SUM(L66:L69)</f>
        <v>1085.21941747573</v>
      </c>
      <c r="M70" s="31">
        <f>SUM(M66:M69)</f>
        <v>1601.94174757281</v>
      </c>
      <c r="N70" s="31">
        <f>SUM(N66:N69)</f>
        <v>1922.33009708738</v>
      </c>
      <c r="O70" s="31">
        <f>SUM(O66:O69)</f>
        <v>20184.4660194175</v>
      </c>
    </row>
    <row r="71" s="1" customFormat="1" ht="18" customHeight="1" spans="1:15">
      <c r="A71" s="2"/>
      <c r="B71" s="3"/>
      <c r="C71" s="2"/>
      <c r="D71" s="12" t="s">
        <v>68</v>
      </c>
      <c r="E71" s="76">
        <v>0.0003</v>
      </c>
      <c r="F71" s="12">
        <f>G17*E71</f>
        <v>302.26071</v>
      </c>
      <c r="G71" s="77">
        <f>G7*E71</f>
        <v>34.8492</v>
      </c>
      <c r="H71" s="4"/>
      <c r="I71" s="77">
        <f>G8*E71</f>
        <v>13.94421</v>
      </c>
      <c r="J71" s="5"/>
      <c r="K71" s="81">
        <f>G9*E71</f>
        <v>21.3057</v>
      </c>
      <c r="L71" s="81">
        <f>G10*E71</f>
        <v>10.1616</v>
      </c>
      <c r="M71" s="12">
        <f>G11*E71</f>
        <v>15</v>
      </c>
      <c r="N71" s="12">
        <f>G12*E71</f>
        <v>18</v>
      </c>
      <c r="O71" s="12">
        <f>G13*E71</f>
        <v>189</v>
      </c>
    </row>
    <row r="72" s="1" customFormat="1" ht="18" customHeight="1" spans="1:15">
      <c r="A72" s="2"/>
      <c r="B72" s="3"/>
      <c r="C72" s="2"/>
      <c r="D72" s="12" t="s">
        <v>70</v>
      </c>
      <c r="E72" s="76">
        <v>0.0006</v>
      </c>
      <c r="F72" s="12">
        <f>B17*E72</f>
        <v>586.914</v>
      </c>
      <c r="G72" s="77">
        <f>B7*E72</f>
        <v>67.6683495145631</v>
      </c>
      <c r="H72" s="4"/>
      <c r="I72" s="77">
        <f>B8*E72</f>
        <v>27.0761359223301</v>
      </c>
      <c r="J72" s="5"/>
      <c r="K72" s="81">
        <f>B9*E72</f>
        <v>41.3702912621359</v>
      </c>
      <c r="L72" s="81">
        <f>B10*E72</f>
        <v>19.7312621359223</v>
      </c>
      <c r="M72" s="12">
        <f>B11*E72</f>
        <v>29.126213592233</v>
      </c>
      <c r="N72" s="12">
        <f>B12*E72</f>
        <v>34.9514563106796</v>
      </c>
      <c r="O72" s="12">
        <f>B13*E72</f>
        <v>366.990291262136</v>
      </c>
    </row>
    <row r="73" s="1" customFormat="1" ht="18" customHeight="1" spans="1:15">
      <c r="A73" s="2"/>
      <c r="B73" s="3"/>
      <c r="C73" s="2"/>
      <c r="D73" s="21" t="s">
        <v>73</v>
      </c>
      <c r="E73" s="40"/>
      <c r="F73" s="30">
        <f>F72+F71</f>
        <v>889.17471</v>
      </c>
      <c r="G73" s="78">
        <f>SUM(G71:G72)</f>
        <v>102.517549514563</v>
      </c>
      <c r="H73" s="4"/>
      <c r="I73" s="78">
        <f>SUM(I71:I72)</f>
        <v>41.0203459223301</v>
      </c>
      <c r="J73" s="5"/>
      <c r="K73" s="82">
        <f>SUM(K71:K72)</f>
        <v>62.6759912621359</v>
      </c>
      <c r="L73" s="82">
        <f>SUM(L71:L72)</f>
        <v>29.8928621359223</v>
      </c>
      <c r="M73" s="30">
        <f>SUM(M71:M72)</f>
        <v>44.126213592233</v>
      </c>
      <c r="N73" s="30">
        <f>SUM(N71:N72)</f>
        <v>52.9514563106796</v>
      </c>
      <c r="O73" s="30">
        <f>SUM(O71:O72)</f>
        <v>555.990291262136</v>
      </c>
    </row>
    <row r="74" s="1" customFormat="1" ht="18" customHeight="1" spans="1:15">
      <c r="A74" s="2"/>
      <c r="B74" s="3"/>
      <c r="C74" s="2"/>
      <c r="D74" s="21" t="s">
        <v>20</v>
      </c>
      <c r="E74" s="30"/>
      <c r="F74" s="30">
        <f>F70+F73</f>
        <v>33169.44471</v>
      </c>
      <c r="G74" s="78">
        <f>G70+G73</f>
        <v>3824.27677281554</v>
      </c>
      <c r="H74" s="4"/>
      <c r="I74" s="78">
        <f>I70+I73</f>
        <v>1530.20782165048</v>
      </c>
      <c r="J74" s="5"/>
      <c r="K74" s="82">
        <f>K70+K73</f>
        <v>2338.04201067962</v>
      </c>
      <c r="L74" s="82">
        <f>L70+L73</f>
        <v>1115.11227961165</v>
      </c>
      <c r="M74" s="30">
        <f>M70+M73</f>
        <v>1646.06796116505</v>
      </c>
      <c r="N74" s="30">
        <f>N70+N73</f>
        <v>1975.28155339806</v>
      </c>
      <c r="O74" s="30">
        <f>O70+O73</f>
        <v>20740.4563106796</v>
      </c>
    </row>
    <row r="75" ht="18" customHeight="1" spans="3:7">
      <c r="C75" s="2"/>
      <c r="G75" s="3">
        <v>32867.18</v>
      </c>
    </row>
    <row r="76" ht="18" customHeight="1" spans="3:7">
      <c r="C76" s="2"/>
      <c r="G76" s="3">
        <f>G70+I70+K70+L70+M70+N70+O70</f>
        <v>32280.27</v>
      </c>
    </row>
    <row r="77" ht="18" customHeight="1" spans="3:7">
      <c r="C77" s="2"/>
      <c r="G77" s="3">
        <f>G75-G76</f>
        <v>586.909999999967</v>
      </c>
    </row>
    <row r="78" ht="18" customHeight="1" spans="3:3">
      <c r="C78" s="2"/>
    </row>
    <row r="79" ht="18" customHeight="1" spans="3:3">
      <c r="C79" s="2"/>
    </row>
    <row r="80" ht="18" customHeight="1" spans="3:3">
      <c r="C80" s="2"/>
    </row>
    <row r="81" ht="18" customHeight="1" spans="3:3">
      <c r="C81" s="2"/>
    </row>
    <row r="82" ht="18" customHeight="1" spans="3:3">
      <c r="C82" s="2"/>
    </row>
    <row r="83" ht="18" customHeight="1" spans="3:3">
      <c r="C83" s="2"/>
    </row>
    <row r="84" ht="18" customHeight="1" spans="3:3">
      <c r="C84" s="2"/>
    </row>
    <row r="85" ht="18" customHeight="1" spans="3:3">
      <c r="C85" s="2"/>
    </row>
    <row r="86" ht="18" customHeight="1" spans="3:3">
      <c r="C86" s="2"/>
    </row>
    <row r="87" ht="18" customHeight="1" spans="3:3">
      <c r="C87" s="2"/>
    </row>
    <row r="88" ht="18" customHeight="1" spans="3:3">
      <c r="C88" s="2"/>
    </row>
    <row r="89" ht="18" customHeight="1" spans="3:3">
      <c r="C89" s="2"/>
    </row>
    <row r="90" ht="18" customHeight="1" spans="3:3">
      <c r="C90" s="2"/>
    </row>
    <row r="91" spans="3:3">
      <c r="C91" s="2"/>
    </row>
    <row r="92" spans="3:3">
      <c r="C92" s="2"/>
    </row>
  </sheetData>
  <autoFilter ref="A19:O77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20:Q29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金叶大道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2021-09-27T02:02:25Z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EEABF7D6EA0B427F8535CB1CA7EFB43B</vt:lpwstr>
  </property>
</Properties>
</file>