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第六次" sheetId="4" r:id="rId1"/>
    <sheet name="新" sheetId="3" r:id="rId2"/>
    <sheet name="旧" sheetId="1" r:id="rId3"/>
    <sheet name="Sheet2" sheetId="2" r:id="rId4"/>
  </sheets>
  <definedNames>
    <definedName name="_xlnm._FilterDatabase" localSheetId="0" hidden="1">第六次!$A$16:$P$80</definedName>
    <definedName name="_xlnm._FilterDatabase" localSheetId="1" hidden="1">新!$A$16:$P$78</definedName>
    <definedName name="_xlnm._FilterDatabase" localSheetId="2" hidden="1">旧!$A$14:$P$71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7" authorId="0">
      <text>
        <r>
          <rPr>
            <sz val="9"/>
            <rFont val="宋体"/>
            <charset val="134"/>
          </rPr>
          <t>cw05:
填写专票税率</t>
        </r>
      </text>
    </comment>
    <comment ref="G17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72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3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7" authorId="0">
      <text>
        <r>
          <rPr>
            <sz val="9"/>
            <rFont val="宋体"/>
            <charset val="134"/>
          </rPr>
          <t>cw05:
填写专票税率</t>
        </r>
      </text>
    </comment>
    <comment ref="G17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70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1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3.xml><?xml version="1.0" encoding="utf-8"?>
<comments xmlns="http://schemas.openxmlformats.org/spreadsheetml/2006/main">
  <authors>
    <author>cw05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5" authorId="0">
      <text>
        <r>
          <rPr>
            <sz val="9"/>
            <rFont val="宋体"/>
            <charset val="134"/>
          </rPr>
          <t>cw05:
填写专票税率</t>
        </r>
      </text>
    </comment>
    <comment ref="G15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65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66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<sst xmlns="http://schemas.openxmlformats.org/spreadsheetml/2006/main" count="607" uniqueCount="103">
  <si>
    <t>C5708  建湖县沿河镇2016年富郑线农村四级公路提档升级改造工程二标段（沿裴路-夏郑线）</t>
  </si>
  <si>
    <t>中标日期</t>
  </si>
  <si>
    <t>中标价</t>
  </si>
  <si>
    <t>负责人</t>
  </si>
  <si>
    <t>建设单位</t>
  </si>
  <si>
    <t>建湖县沿河镇人民政府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</si>
  <si>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</si>
  <si>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</si>
  <si>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</si>
  <si>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</si>
  <si>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</si>
  <si>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</si>
  <si>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</si>
  <si>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</si>
  <si>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</si>
  <si>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</si>
  <si>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</si>
  <si>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</si>
  <si>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</si>
  <si>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</si>
  <si>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</si>
  <si>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</si>
  <si>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</si>
  <si>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</si>
  <si>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</si>
  <si>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</si>
  <si>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</si>
  <si>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</si>
  <si>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</si>
  <si>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</si>
  <si>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周转金</t>
  </si>
  <si>
    <t>销货单位</t>
  </si>
  <si>
    <t>货物</t>
  </si>
  <si>
    <t>合同</t>
  </si>
  <si>
    <t>发货单</t>
  </si>
  <si>
    <t>备注</t>
  </si>
  <si>
    <t>专</t>
  </si>
  <si>
    <t>建湖县海兰油品经营部</t>
  </si>
  <si>
    <t>工程用机械  柴油</t>
  </si>
  <si>
    <t>普</t>
  </si>
  <si>
    <t>朱成祥</t>
  </si>
  <si>
    <t>人工</t>
  </si>
  <si>
    <t>建湖县苏石油品有限公司</t>
  </si>
  <si>
    <t>滨海县亿山水泥制品厂</t>
  </si>
  <si>
    <t>工程用材料  水泥管</t>
  </si>
  <si>
    <t>徽行</t>
  </si>
  <si>
    <t>盐城玉新建筑材料有限公司</t>
  </si>
  <si>
    <t>工程用材料  混凝土</t>
  </si>
  <si>
    <t>常州市金坛鼎盛建材厂</t>
  </si>
  <si>
    <t>工程用材料  石灰</t>
  </si>
  <si>
    <t>专代</t>
  </si>
  <si>
    <t>盐都区国家税务局第一税务分局</t>
  </si>
  <si>
    <t>试验检测费</t>
  </si>
  <si>
    <t>工程用材料   混凝土</t>
  </si>
  <si>
    <t>建湖县兴达航运公司</t>
  </si>
  <si>
    <t>工程用材料   运费</t>
  </si>
  <si>
    <t>东台市国税局第一税务分局</t>
  </si>
  <si>
    <t>工程用材料   石子</t>
  </si>
  <si>
    <t>江苏荣宝建材商贸有限公司</t>
  </si>
  <si>
    <t>线材</t>
  </si>
  <si>
    <t>石灰</t>
  </si>
  <si>
    <t>19-11-</t>
  </si>
  <si>
    <t>19-10-</t>
  </si>
  <si>
    <t>运费</t>
  </si>
  <si>
    <t>退垫付材料款（盐城玉新建筑材料有限公司）</t>
  </si>
  <si>
    <t>6次</t>
  </si>
  <si>
    <t>调整</t>
  </si>
  <si>
    <t>前期登记误差</t>
  </si>
  <si>
    <t>预留</t>
  </si>
  <si>
    <t>1%损失准备金</t>
  </si>
  <si>
    <t>扣</t>
  </si>
  <si>
    <t>转账手续费</t>
  </si>
  <si>
    <t>5次</t>
  </si>
  <si>
    <t>水利基金</t>
  </si>
  <si>
    <t>增值税及附加（20.1月）</t>
  </si>
  <si>
    <t>管理费</t>
  </si>
  <si>
    <t>4次</t>
  </si>
  <si>
    <t>3次</t>
  </si>
  <si>
    <t>2次</t>
  </si>
  <si>
    <t>涉税事项报告</t>
  </si>
  <si>
    <t>增值税及附加（19.9月）</t>
  </si>
  <si>
    <t>1次</t>
  </si>
  <si>
    <t>代办费</t>
  </si>
  <si>
    <t>17年代扣水利基金</t>
  </si>
  <si>
    <t>可支付金额</t>
  </si>
  <si>
    <t>公司代缴税金：</t>
  </si>
  <si>
    <t>税种</t>
  </si>
  <si>
    <t>税额</t>
  </si>
  <si>
    <t>17.9月开票扣税</t>
  </si>
  <si>
    <t>18.9月开票扣税</t>
  </si>
  <si>
    <t>20.1月开票预缴税款</t>
  </si>
  <si>
    <t>企业所得税</t>
  </si>
  <si>
    <t>增值税</t>
  </si>
  <si>
    <t>差额</t>
  </si>
  <si>
    <t>印花税</t>
  </si>
  <si>
    <t>已交</t>
  </si>
  <si>
    <t>城市维护建设税</t>
  </si>
  <si>
    <t>教育费附加</t>
  </si>
  <si>
    <t>地方教育费附加</t>
  </si>
  <si>
    <t>小计</t>
  </si>
  <si>
    <t xml:space="preserve">吴总同意开票 到款扣 </t>
  </si>
  <si>
    <t>建湖县沿河镇2016年富郑线农村四级公路提档升级改造工程二标段（沿裴路-夏郑线）</t>
  </si>
  <si>
    <t>中粗砂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</si>
</sst>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yy/m/d;@"/>
    <numFmt numFmtId="178" formatCode="#,##0.00_ "/>
    <numFmt numFmtId="179" formatCode="yyyy&quot;年&quot;m&quot;月&quot;;@"/>
    <numFmt numFmtId="180" formatCode="#,##0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5" borderId="1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6" fillId="7" borderId="6" applyNumberFormat="0" applyAlignment="0" applyProtection="0">
      <alignment vertical="center"/>
    </xf>
    <xf numFmtId="0" fontId="14" fillId="21" borderId="7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80">
    <xf numFmtId="0" fontId="0" fillId="0" borderId="0" xfId="0"/>
    <xf numFmtId="0" fontId="0" fillId="0" borderId="1" xfId="0" applyBorder="1"/>
    <xf numFmtId="176" fontId="1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77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77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9" fontId="1" fillId="0" borderId="1" xfId="11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vertical="center"/>
    </xf>
    <xf numFmtId="9" fontId="1" fillId="0" borderId="1" xfId="11" applyNumberFormat="1" applyFont="1" applyBorder="1" applyAlignment="1">
      <alignment horizontal="center" vertical="center"/>
    </xf>
    <xf numFmtId="178" fontId="3" fillId="2" borderId="1" xfId="0" applyNumberFormat="1" applyFont="1" applyFill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178" fontId="2" fillId="3" borderId="1" xfId="0" applyNumberFormat="1" applyFont="1" applyFill="1" applyBorder="1" applyAlignment="1">
      <alignment vertical="center"/>
    </xf>
    <xf numFmtId="178" fontId="2" fillId="0" borderId="1" xfId="0" applyNumberFormat="1" applyFont="1" applyBorder="1" applyAlignment="1">
      <alignment vertical="center"/>
    </xf>
    <xf numFmtId="178" fontId="2" fillId="4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vertical="center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9" fontId="3" fillId="5" borderId="1" xfId="11" applyNumberFormat="1" applyFont="1" applyFill="1" applyBorder="1" applyAlignment="1">
      <alignment horizontal="center" vertical="center"/>
    </xf>
    <xf numFmtId="9" fontId="3" fillId="5" borderId="1" xfId="11" applyFont="1" applyFill="1" applyBorder="1" applyAlignment="1">
      <alignment horizontal="center" vertical="center"/>
    </xf>
    <xf numFmtId="178" fontId="3" fillId="2" borderId="3" xfId="0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178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vertical="center"/>
    </xf>
    <xf numFmtId="176" fontId="1" fillId="0" borderId="4" xfId="0" applyNumberFormat="1" applyFont="1" applyBorder="1" applyAlignment="1">
      <alignment horizontal="left" vertical="center"/>
    </xf>
    <xf numFmtId="177" fontId="1" fillId="0" borderId="5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vertical="center"/>
    </xf>
    <xf numFmtId="1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8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178" fontId="3" fillId="0" borderId="5" xfId="0" applyNumberFormat="1" applyFont="1" applyBorder="1" applyAlignment="1">
      <alignment vertical="center"/>
    </xf>
    <xf numFmtId="178" fontId="1" fillId="0" borderId="5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6" fontId="2" fillId="3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77" fontId="4" fillId="0" borderId="0" xfId="0" applyNumberFormat="1" applyFont="1" applyBorder="1" applyAlignment="1">
      <alignment horizontal="center" vertical="center" wrapText="1"/>
    </xf>
    <xf numFmtId="10" fontId="1" fillId="0" borderId="0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7"/>
  <sheetViews>
    <sheetView workbookViewId="0">
      <selection activeCell="L9" sqref="L9"/>
    </sheetView>
  </sheetViews>
  <sheetFormatPr defaultColWidth="9" defaultRowHeight="11.25"/>
  <cols>
    <col min="1" max="1" width="10.75" style="6" customWidth="1"/>
    <col min="2" max="2" width="13.125" style="7" customWidth="1"/>
    <col min="3" max="3" width="6" style="8" customWidth="1"/>
    <col min="4" max="4" width="13.375" style="8" customWidth="1"/>
    <col min="5" max="5" width="6" style="8" customWidth="1"/>
    <col min="6" max="6" width="13.125" style="7" customWidth="1"/>
    <col min="7" max="7" width="14.125" style="7" customWidth="1"/>
    <col min="8" max="8" width="13.625" style="8" customWidth="1"/>
    <col min="9" max="10" width="13.875" style="7" customWidth="1"/>
    <col min="11" max="11" width="6.125" style="9" customWidth="1"/>
    <col min="12" max="12" width="31.5" style="10" customWidth="1"/>
    <col min="13" max="13" width="21.875" style="73" customWidth="1"/>
    <col min="14" max="14" width="6" style="10" customWidth="1"/>
    <col min="15" max="15" width="5.625" style="10" customWidth="1"/>
    <col min="16" max="16384" width="9" style="10"/>
  </cols>
  <sheetData>
    <row r="1" ht="21.95" customHeight="1" spans="1:13">
      <c r="A1" s="11" t="s">
        <v>0</v>
      </c>
      <c r="B1" s="11"/>
      <c r="C1" s="11"/>
      <c r="D1" s="11"/>
      <c r="E1" s="11"/>
      <c r="F1" s="12"/>
      <c r="G1" s="12"/>
      <c r="H1" s="11"/>
      <c r="I1" s="12"/>
      <c r="J1" s="12"/>
      <c r="K1" s="11"/>
      <c r="L1" s="20"/>
      <c r="M1" s="74"/>
    </row>
    <row r="2" ht="18" customHeight="1" spans="1:13">
      <c r="A2" s="13" t="s">
        <v>1</v>
      </c>
      <c r="B2" s="14">
        <v>42682</v>
      </c>
      <c r="C2" s="15" t="s">
        <v>2</v>
      </c>
      <c r="D2" s="15">
        <v>3496847.28</v>
      </c>
      <c r="E2" s="16" t="s">
        <v>3</v>
      </c>
      <c r="F2" s="2"/>
      <c r="G2" s="17" t="s">
        <v>4</v>
      </c>
      <c r="H2" s="18" t="s">
        <v>5</v>
      </c>
      <c r="I2" s="51"/>
      <c r="J2" s="51"/>
      <c r="K2" s="52"/>
      <c r="L2" s="20"/>
      <c r="M2" s="74"/>
    </row>
    <row r="3" ht="18" customHeight="1" spans="1:13">
      <c r="A3" s="13" t="s">
        <v>6</v>
      </c>
      <c r="B3" s="19"/>
      <c r="C3" s="15" t="s">
        <v>7</v>
      </c>
      <c r="D3" s="15">
        <v>4232598.27</v>
      </c>
      <c r="H3" s="20"/>
      <c r="I3" s="53"/>
      <c r="J3" s="53"/>
      <c r="K3" s="20"/>
      <c r="L3" s="20"/>
      <c r="M3" s="74"/>
    </row>
    <row r="4" ht="18" customHeight="1" spans="1:13">
      <c r="A4" s="6" t="s">
        <v>8</v>
      </c>
      <c r="H4" s="20"/>
      <c r="I4" s="53"/>
      <c r="J4" s="53"/>
      <c r="K4" s="20"/>
      <c r="L4" s="20"/>
      <c r="M4" s="74"/>
    </row>
    <row r="5" ht="18" customHeight="1" spans="1:11">
      <c r="A5" s="21" t="s">
        <v>9</v>
      </c>
      <c r="B5" s="22" t="s">
        <v>10</v>
      </c>
      <c r="C5" s="21" t="s">
        <v>11</v>
      </c>
      <c r="D5" s="21"/>
      <c r="E5" s="21" t="s">
        <v>12</v>
      </c>
      <c r="F5" s="22"/>
      <c r="G5" s="22" t="s">
        <v>13</v>
      </c>
      <c r="H5" s="23" t="s">
        <v>14</v>
      </c>
      <c r="I5" s="22"/>
      <c r="J5" s="22"/>
      <c r="K5" s="23"/>
    </row>
    <row r="6" ht="18" customHeight="1" spans="1:11">
      <c r="A6" s="21"/>
      <c r="B6" s="22"/>
      <c r="C6" s="21" t="s">
        <v>15</v>
      </c>
      <c r="D6" s="21" t="s">
        <v>16</v>
      </c>
      <c r="E6" s="21" t="s">
        <v>15</v>
      </c>
      <c r="F6" s="22" t="s">
        <v>16</v>
      </c>
      <c r="G6" s="22"/>
      <c r="H6" s="23" t="s">
        <v>17</v>
      </c>
      <c r="I6" s="22" t="s">
        <v>18</v>
      </c>
      <c r="J6" s="22"/>
      <c r="K6" s="23" t="s">
        <v>19</v>
      </c>
    </row>
    <row r="7" ht="18" customHeight="1" spans="1:11">
      <c r="A7" s="24">
        <v>43007</v>
      </c>
      <c r="B7" s="15">
        <f t="shared" ref="B7:B9" si="0">G7/(1+C7+E7)</f>
        <v>1260125.04504504</v>
      </c>
      <c r="C7" s="25">
        <v>0.02</v>
      </c>
      <c r="D7" s="26">
        <f t="shared" ref="D7:D9" si="1">G7/(1+E7+C7)*C7</f>
        <v>25202.5009009009</v>
      </c>
      <c r="E7" s="27">
        <v>0.09</v>
      </c>
      <c r="F7" s="15">
        <f t="shared" ref="F7:F9" si="2">G7/(1+C7+E7)*E7</f>
        <v>113411.254054054</v>
      </c>
      <c r="G7" s="28">
        <v>1398738.8</v>
      </c>
      <c r="H7" s="24">
        <v>43145</v>
      </c>
      <c r="I7" s="15">
        <v>1398738.8</v>
      </c>
      <c r="J7" s="15"/>
      <c r="K7" s="54" t="s">
        <v>20</v>
      </c>
    </row>
    <row r="8" ht="18" customHeight="1" spans="1:11">
      <c r="A8" s="24">
        <v>43347</v>
      </c>
      <c r="B8" s="15">
        <f t="shared" si="0"/>
        <v>1421890.9</v>
      </c>
      <c r="C8" s="25">
        <v>0.02</v>
      </c>
      <c r="D8" s="26">
        <f t="shared" si="1"/>
        <v>28437.818</v>
      </c>
      <c r="E8" s="25">
        <v>0.08</v>
      </c>
      <c r="F8" s="15">
        <f t="shared" si="2"/>
        <v>113751.272</v>
      </c>
      <c r="G8" s="28">
        <v>1564079.99</v>
      </c>
      <c r="H8" s="24">
        <v>43372</v>
      </c>
      <c r="I8" s="15">
        <v>892000</v>
      </c>
      <c r="J8" s="15"/>
      <c r="K8" s="54" t="s">
        <v>20</v>
      </c>
    </row>
    <row r="9" ht="18" customHeight="1" spans="1:11">
      <c r="A9" s="24">
        <v>43851</v>
      </c>
      <c r="B9" s="15">
        <f t="shared" si="0"/>
        <v>970779.422018349</v>
      </c>
      <c r="C9" s="27">
        <v>0.02</v>
      </c>
      <c r="D9" s="26">
        <f t="shared" si="1"/>
        <v>19415.588440367</v>
      </c>
      <c r="E9" s="27">
        <v>0.07</v>
      </c>
      <c r="F9" s="15">
        <f t="shared" si="2"/>
        <v>67954.5595412844</v>
      </c>
      <c r="G9" s="28">
        <v>1058149.57</v>
      </c>
      <c r="H9" s="24">
        <v>43738</v>
      </c>
      <c r="I9" s="15">
        <v>393060</v>
      </c>
      <c r="J9" s="15"/>
      <c r="K9" s="54" t="s">
        <v>20</v>
      </c>
    </row>
    <row r="10" ht="18" customHeight="1" spans="1:11">
      <c r="A10" s="24"/>
      <c r="B10" s="15"/>
      <c r="C10" s="27"/>
      <c r="D10" s="26"/>
      <c r="E10" s="27"/>
      <c r="F10" s="15"/>
      <c r="G10" s="28"/>
      <c r="H10" s="24">
        <v>43776</v>
      </c>
      <c r="I10" s="15">
        <v>179269.7</v>
      </c>
      <c r="J10" s="15"/>
      <c r="K10" s="54" t="s">
        <v>20</v>
      </c>
    </row>
    <row r="11" ht="18" customHeight="1" spans="1:11">
      <c r="A11" s="24"/>
      <c r="B11" s="15"/>
      <c r="C11" s="27"/>
      <c r="D11" s="26"/>
      <c r="E11" s="27"/>
      <c r="F11" s="15"/>
      <c r="G11" s="28"/>
      <c r="H11" s="24">
        <v>43853</v>
      </c>
      <c r="I11" s="15">
        <v>264710.3</v>
      </c>
      <c r="J11" s="15"/>
      <c r="K11" s="54" t="s">
        <v>20</v>
      </c>
    </row>
    <row r="12" ht="18" customHeight="1" spans="1:11">
      <c r="A12" s="24"/>
      <c r="B12" s="15"/>
      <c r="C12" s="27"/>
      <c r="D12" s="26"/>
      <c r="E12" s="27"/>
      <c r="F12" s="15"/>
      <c r="G12" s="28"/>
      <c r="H12" s="24">
        <v>43922</v>
      </c>
      <c r="I12" s="15">
        <v>50000</v>
      </c>
      <c r="J12" s="15"/>
      <c r="K12" s="54" t="s">
        <v>20</v>
      </c>
    </row>
    <row r="13" ht="18" customHeight="1" spans="1:11">
      <c r="A13" s="24"/>
      <c r="B13" s="15">
        <f>G13/(1+C13+E13)</f>
        <v>0</v>
      </c>
      <c r="C13" s="25"/>
      <c r="D13" s="26">
        <f>G13/(1+E13+C13)*C13</f>
        <v>0</v>
      </c>
      <c r="E13" s="25"/>
      <c r="F13" s="15">
        <f>G13/(1+C13+E13)*E13</f>
        <v>0</v>
      </c>
      <c r="G13" s="28"/>
      <c r="H13" s="24"/>
      <c r="I13" s="15"/>
      <c r="J13" s="15"/>
      <c r="K13" s="54" t="s">
        <v>20</v>
      </c>
    </row>
    <row r="14" ht="18" customHeight="1" spans="1:11">
      <c r="A14" s="29" t="s">
        <v>21</v>
      </c>
      <c r="B14" s="30">
        <f t="shared" ref="B14:G14" si="3">SUM(B7:B13)</f>
        <v>3652795.36706339</v>
      </c>
      <c r="C14" s="31"/>
      <c r="D14" s="31">
        <f t="shared" si="3"/>
        <v>73055.9073412679</v>
      </c>
      <c r="E14" s="31"/>
      <c r="F14" s="32">
        <f t="shared" si="3"/>
        <v>295117.085595338</v>
      </c>
      <c r="G14" s="31">
        <f t="shared" si="3"/>
        <v>4020968.36</v>
      </c>
      <c r="H14" s="33"/>
      <c r="I14" s="31">
        <f>SUM(I7:I13)</f>
        <v>3177778.8</v>
      </c>
      <c r="J14" s="31"/>
      <c r="K14" s="54"/>
    </row>
    <row r="15" ht="18" customHeight="1" spans="1:13">
      <c r="A15" s="6" t="s">
        <v>22</v>
      </c>
      <c r="K15" s="55"/>
      <c r="L15" s="8"/>
      <c r="M15" s="75"/>
    </row>
    <row r="16" ht="18" customHeight="1" spans="1:16">
      <c r="A16" s="34" t="s">
        <v>23</v>
      </c>
      <c r="B16" s="22" t="s">
        <v>24</v>
      </c>
      <c r="C16" s="21" t="s">
        <v>25</v>
      </c>
      <c r="D16" s="21" t="s">
        <v>26</v>
      </c>
      <c r="E16" s="21" t="s">
        <v>15</v>
      </c>
      <c r="F16" s="22" t="s">
        <v>27</v>
      </c>
      <c r="G16" s="22" t="s">
        <v>13</v>
      </c>
      <c r="H16" s="21" t="s">
        <v>28</v>
      </c>
      <c r="I16" s="22" t="s">
        <v>29</v>
      </c>
      <c r="J16" s="22" t="s">
        <v>30</v>
      </c>
      <c r="K16" s="21" t="s">
        <v>19</v>
      </c>
      <c r="L16" s="57" t="s">
        <v>31</v>
      </c>
      <c r="M16" s="76" t="s">
        <v>32</v>
      </c>
      <c r="N16" s="23" t="s">
        <v>33</v>
      </c>
      <c r="O16" s="23" t="s">
        <v>34</v>
      </c>
      <c r="P16" s="23" t="s">
        <v>35</v>
      </c>
    </row>
    <row r="17" s="4" customFormat="1" ht="18" customHeight="1" spans="1:16">
      <c r="A17" s="35">
        <v>42767</v>
      </c>
      <c r="B17" s="36">
        <f t="shared" ref="B17:B24" si="4">ROUND(G17/(1+E17),2)</f>
        <v>6536.75</v>
      </c>
      <c r="C17" s="37">
        <v>1</v>
      </c>
      <c r="D17" s="38" t="s">
        <v>36</v>
      </c>
      <c r="E17" s="39">
        <v>0.17</v>
      </c>
      <c r="F17" s="36">
        <f t="shared" ref="F17:F24" si="5">ROUND(G17/(1+E17)*E17,2)</f>
        <v>1111.25</v>
      </c>
      <c r="G17" s="28">
        <v>7648</v>
      </c>
      <c r="H17" s="24"/>
      <c r="I17" s="15"/>
      <c r="J17" s="15"/>
      <c r="K17" s="54"/>
      <c r="L17" s="58" t="s">
        <v>37</v>
      </c>
      <c r="M17" s="77" t="s">
        <v>38</v>
      </c>
      <c r="N17" s="60"/>
      <c r="O17" s="60"/>
      <c r="P17" s="59"/>
    </row>
    <row r="18" s="4" customFormat="1" ht="18" customHeight="1" spans="1:16">
      <c r="A18" s="35">
        <v>42767</v>
      </c>
      <c r="B18" s="36">
        <f t="shared" si="4"/>
        <v>38140</v>
      </c>
      <c r="C18" s="37"/>
      <c r="D18" s="38" t="s">
        <v>39</v>
      </c>
      <c r="E18" s="40"/>
      <c r="F18" s="36">
        <f t="shared" si="5"/>
        <v>0</v>
      </c>
      <c r="G18" s="28">
        <v>38140</v>
      </c>
      <c r="H18" s="24"/>
      <c r="I18" s="15"/>
      <c r="J18" s="15"/>
      <c r="K18" s="54"/>
      <c r="L18" s="58" t="s">
        <v>40</v>
      </c>
      <c r="M18" s="77" t="s">
        <v>41</v>
      </c>
      <c r="N18" s="60"/>
      <c r="O18" s="60"/>
      <c r="P18" s="59"/>
    </row>
    <row r="19" s="4" customFormat="1" ht="18" customHeight="1" spans="1:16">
      <c r="A19" s="35">
        <v>42767</v>
      </c>
      <c r="B19" s="36">
        <f t="shared" si="4"/>
        <v>146050</v>
      </c>
      <c r="C19" s="37"/>
      <c r="D19" s="38" t="s">
        <v>39</v>
      </c>
      <c r="E19" s="40"/>
      <c r="F19" s="36">
        <f t="shared" si="5"/>
        <v>0</v>
      </c>
      <c r="G19" s="28">
        <v>146050</v>
      </c>
      <c r="H19" s="24"/>
      <c r="I19" s="15"/>
      <c r="J19" s="15"/>
      <c r="K19" s="54"/>
      <c r="L19" s="58" t="s">
        <v>40</v>
      </c>
      <c r="M19" s="77" t="s">
        <v>41</v>
      </c>
      <c r="N19" s="60"/>
      <c r="O19" s="60"/>
      <c r="P19" s="59"/>
    </row>
    <row r="20" s="4" customFormat="1" ht="18" customHeight="1" spans="1:16">
      <c r="A20" s="35">
        <v>42826</v>
      </c>
      <c r="B20" s="36">
        <f t="shared" si="4"/>
        <v>103040</v>
      </c>
      <c r="C20" s="37"/>
      <c r="D20" s="38" t="s">
        <v>39</v>
      </c>
      <c r="E20" s="40"/>
      <c r="F20" s="36">
        <f t="shared" si="5"/>
        <v>0</v>
      </c>
      <c r="G20" s="28">
        <v>103040</v>
      </c>
      <c r="H20" s="24"/>
      <c r="I20" s="15"/>
      <c r="J20" s="15"/>
      <c r="K20" s="54"/>
      <c r="L20" s="58" t="s">
        <v>40</v>
      </c>
      <c r="M20" s="77" t="s">
        <v>41</v>
      </c>
      <c r="N20" s="60"/>
      <c r="O20" s="60"/>
      <c r="P20" s="59"/>
    </row>
    <row r="21" s="4" customFormat="1" ht="18" customHeight="1" spans="1:16">
      <c r="A21" s="35">
        <v>42856</v>
      </c>
      <c r="B21" s="36">
        <f t="shared" si="4"/>
        <v>113380</v>
      </c>
      <c r="C21" s="37"/>
      <c r="D21" s="38" t="s">
        <v>39</v>
      </c>
      <c r="E21" s="40"/>
      <c r="F21" s="36">
        <f t="shared" si="5"/>
        <v>0</v>
      </c>
      <c r="G21" s="28">
        <v>113380</v>
      </c>
      <c r="H21" s="24"/>
      <c r="I21" s="15"/>
      <c r="J21" s="15"/>
      <c r="K21" s="54"/>
      <c r="L21" s="58" t="s">
        <v>40</v>
      </c>
      <c r="M21" s="77" t="s">
        <v>41</v>
      </c>
      <c r="N21" s="60"/>
      <c r="O21" s="60"/>
      <c r="P21" s="59"/>
    </row>
    <row r="22" s="4" customFormat="1" ht="18" customHeight="1" spans="1:16">
      <c r="A22" s="35">
        <v>42887</v>
      </c>
      <c r="B22" s="36">
        <f t="shared" si="4"/>
        <v>207692.31</v>
      </c>
      <c r="C22" s="37">
        <v>3</v>
      </c>
      <c r="D22" s="38" t="s">
        <v>36</v>
      </c>
      <c r="E22" s="39">
        <v>0.17</v>
      </c>
      <c r="F22" s="36">
        <f t="shared" si="5"/>
        <v>35307.69</v>
      </c>
      <c r="G22" s="28">
        <v>243000</v>
      </c>
      <c r="H22" s="24"/>
      <c r="I22" s="15"/>
      <c r="J22" s="15"/>
      <c r="K22" s="54"/>
      <c r="L22" s="58" t="s">
        <v>42</v>
      </c>
      <c r="M22" s="77" t="s">
        <v>38</v>
      </c>
      <c r="N22" s="60"/>
      <c r="O22" s="60"/>
      <c r="P22" s="59"/>
    </row>
    <row r="23" s="4" customFormat="1" ht="18" customHeight="1" spans="1:16">
      <c r="A23" s="35">
        <v>42888</v>
      </c>
      <c r="B23" s="36">
        <f t="shared" si="4"/>
        <v>109400</v>
      </c>
      <c r="C23" s="37"/>
      <c r="D23" s="38" t="s">
        <v>39</v>
      </c>
      <c r="E23" s="40"/>
      <c r="F23" s="36">
        <f t="shared" si="5"/>
        <v>0</v>
      </c>
      <c r="G23" s="28">
        <v>109400</v>
      </c>
      <c r="H23" s="24"/>
      <c r="I23" s="15"/>
      <c r="J23" s="15"/>
      <c r="K23" s="54"/>
      <c r="L23" s="58" t="s">
        <v>40</v>
      </c>
      <c r="M23" s="77" t="s">
        <v>41</v>
      </c>
      <c r="N23" s="60"/>
      <c r="O23" s="60"/>
      <c r="P23" s="59"/>
    </row>
    <row r="24" s="4" customFormat="1" ht="18" customHeight="1" spans="1:16">
      <c r="A24" s="35">
        <v>42917</v>
      </c>
      <c r="B24" s="36">
        <f t="shared" si="4"/>
        <v>44940</v>
      </c>
      <c r="C24" s="37">
        <v>1</v>
      </c>
      <c r="D24" s="38" t="s">
        <v>36</v>
      </c>
      <c r="E24" s="39">
        <v>0.17</v>
      </c>
      <c r="F24" s="36">
        <f t="shared" si="5"/>
        <v>7639.8</v>
      </c>
      <c r="G24" s="28">
        <v>52579.8</v>
      </c>
      <c r="H24" s="24">
        <v>42879</v>
      </c>
      <c r="I24" s="15">
        <v>52579.8</v>
      </c>
      <c r="J24" s="15"/>
      <c r="K24" s="54" t="s">
        <v>20</v>
      </c>
      <c r="L24" s="58" t="s">
        <v>43</v>
      </c>
      <c r="M24" s="77" t="s">
        <v>44</v>
      </c>
      <c r="N24" s="60"/>
      <c r="O24" s="60"/>
      <c r="P24" s="59"/>
    </row>
    <row r="25" s="4" customFormat="1" ht="18" customHeight="1" spans="1:16">
      <c r="A25" s="35"/>
      <c r="B25" s="36"/>
      <c r="C25" s="37"/>
      <c r="D25" s="38"/>
      <c r="E25" s="39"/>
      <c r="F25" s="36"/>
      <c r="G25" s="28"/>
      <c r="H25" s="24">
        <v>42878</v>
      </c>
      <c r="I25" s="15"/>
      <c r="J25" s="15">
        <v>52579.8</v>
      </c>
      <c r="K25" s="54" t="s">
        <v>45</v>
      </c>
      <c r="L25" s="58" t="s">
        <v>40</v>
      </c>
      <c r="M25" s="77"/>
      <c r="N25" s="60"/>
      <c r="O25" s="60"/>
      <c r="P25" s="59"/>
    </row>
    <row r="26" s="4" customFormat="1" ht="18" customHeight="1" spans="1:16">
      <c r="A26" s="35">
        <v>42917</v>
      </c>
      <c r="B26" s="36">
        <f t="shared" ref="B26:B39" si="6">ROUND(G26/(1+E26),2)</f>
        <v>291262.14</v>
      </c>
      <c r="C26" s="37">
        <v>3</v>
      </c>
      <c r="D26" s="38" t="s">
        <v>36</v>
      </c>
      <c r="E26" s="39">
        <v>0.03</v>
      </c>
      <c r="F26" s="36">
        <f t="shared" ref="F26:F39" si="7">ROUND(G26/(1+E26)*E26,2)</f>
        <v>8737.86</v>
      </c>
      <c r="G26" s="28">
        <v>300000</v>
      </c>
      <c r="H26" s="24">
        <v>42976</v>
      </c>
      <c r="I26" s="15">
        <v>200000</v>
      </c>
      <c r="J26" s="61"/>
      <c r="K26" s="62" t="s">
        <v>20</v>
      </c>
      <c r="L26" s="58" t="s">
        <v>46</v>
      </c>
      <c r="M26" s="78" t="s">
        <v>47</v>
      </c>
      <c r="N26" s="60"/>
      <c r="O26" s="60"/>
      <c r="P26" s="59"/>
    </row>
    <row r="27" s="4" customFormat="1" ht="18" customHeight="1" spans="1:16">
      <c r="A27" s="35"/>
      <c r="B27" s="36"/>
      <c r="C27" s="37"/>
      <c r="D27" s="38"/>
      <c r="E27" s="39"/>
      <c r="F27" s="36"/>
      <c r="G27" s="28"/>
      <c r="H27" s="24">
        <v>42975</v>
      </c>
      <c r="I27" s="15"/>
      <c r="J27" s="61">
        <v>200000</v>
      </c>
      <c r="K27" s="62" t="s">
        <v>45</v>
      </c>
      <c r="L27" s="63" t="s">
        <v>40</v>
      </c>
      <c r="M27" s="77"/>
      <c r="N27" s="60"/>
      <c r="O27" s="60"/>
      <c r="P27" s="59"/>
    </row>
    <row r="28" s="4" customFormat="1" ht="18" customHeight="1" spans="1:16">
      <c r="A28" s="35">
        <v>42918</v>
      </c>
      <c r="B28" s="36">
        <f t="shared" si="6"/>
        <v>197307.69</v>
      </c>
      <c r="C28" s="37">
        <v>2</v>
      </c>
      <c r="D28" s="38" t="s">
        <v>36</v>
      </c>
      <c r="E28" s="39">
        <v>0.17</v>
      </c>
      <c r="F28" s="36">
        <f t="shared" si="7"/>
        <v>33542.31</v>
      </c>
      <c r="G28" s="28">
        <v>230850</v>
      </c>
      <c r="H28" s="24">
        <v>42985</v>
      </c>
      <c r="I28" s="15">
        <v>230850</v>
      </c>
      <c r="J28" s="15"/>
      <c r="K28" s="54" t="s">
        <v>20</v>
      </c>
      <c r="L28" s="58" t="s">
        <v>48</v>
      </c>
      <c r="M28" s="77" t="s">
        <v>49</v>
      </c>
      <c r="N28" s="60"/>
      <c r="O28" s="60"/>
      <c r="P28" s="59"/>
    </row>
    <row r="29" s="4" customFormat="1" ht="18" customHeight="1" spans="1:16">
      <c r="A29" s="35"/>
      <c r="B29" s="36"/>
      <c r="C29" s="37"/>
      <c r="D29" s="38"/>
      <c r="E29" s="39"/>
      <c r="F29" s="36"/>
      <c r="G29" s="28"/>
      <c r="H29" s="24">
        <v>42984</v>
      </c>
      <c r="I29" s="15"/>
      <c r="J29" s="15">
        <v>230850</v>
      </c>
      <c r="K29" s="54" t="s">
        <v>45</v>
      </c>
      <c r="L29" s="58" t="s">
        <v>40</v>
      </c>
      <c r="M29" s="77"/>
      <c r="N29" s="60"/>
      <c r="O29" s="60"/>
      <c r="P29" s="59"/>
    </row>
    <row r="30" s="4" customFormat="1" ht="18" customHeight="1" spans="1:16">
      <c r="A30" s="35">
        <v>42919</v>
      </c>
      <c r="B30" s="36">
        <f t="shared" si="6"/>
        <v>129487.18</v>
      </c>
      <c r="C30" s="37">
        <v>2</v>
      </c>
      <c r="D30" s="38" t="s">
        <v>36</v>
      </c>
      <c r="E30" s="39">
        <v>0.17</v>
      </c>
      <c r="F30" s="36">
        <f t="shared" si="7"/>
        <v>22012.82</v>
      </c>
      <c r="G30" s="28">
        <v>151500</v>
      </c>
      <c r="H30" s="24">
        <v>43145</v>
      </c>
      <c r="I30" s="36">
        <v>610500</v>
      </c>
      <c r="J30" s="64"/>
      <c r="K30" s="62" t="s">
        <v>20</v>
      </c>
      <c r="L30" s="58" t="s">
        <v>42</v>
      </c>
      <c r="M30" s="77" t="s">
        <v>38</v>
      </c>
      <c r="N30" s="60"/>
      <c r="O30" s="60"/>
      <c r="P30" s="59"/>
    </row>
    <row r="31" s="4" customFormat="1" ht="18" customHeight="1" spans="1:16">
      <c r="A31" s="35">
        <v>42917</v>
      </c>
      <c r="B31" s="36">
        <f t="shared" si="6"/>
        <v>104880</v>
      </c>
      <c r="C31" s="37"/>
      <c r="D31" s="38" t="s">
        <v>39</v>
      </c>
      <c r="E31" s="40"/>
      <c r="F31" s="36">
        <f t="shared" si="7"/>
        <v>0</v>
      </c>
      <c r="G31" s="28">
        <v>104880</v>
      </c>
      <c r="H31" s="24"/>
      <c r="I31" s="15"/>
      <c r="J31" s="15"/>
      <c r="K31" s="54"/>
      <c r="L31" s="58" t="s">
        <v>40</v>
      </c>
      <c r="M31" s="77" t="s">
        <v>41</v>
      </c>
      <c r="N31" s="60"/>
      <c r="O31" s="60"/>
      <c r="P31" s="59"/>
    </row>
    <row r="32" s="4" customFormat="1" ht="18" customHeight="1" spans="1:16">
      <c r="A32" s="35">
        <v>42948</v>
      </c>
      <c r="B32" s="36">
        <f t="shared" si="6"/>
        <v>93300</v>
      </c>
      <c r="C32" s="37"/>
      <c r="D32" s="38" t="s">
        <v>39</v>
      </c>
      <c r="E32" s="40"/>
      <c r="F32" s="36">
        <f t="shared" si="7"/>
        <v>0</v>
      </c>
      <c r="G32" s="28">
        <v>93300</v>
      </c>
      <c r="H32" s="24"/>
      <c r="I32" s="15"/>
      <c r="J32" s="15"/>
      <c r="K32" s="54"/>
      <c r="L32" s="58" t="s">
        <v>40</v>
      </c>
      <c r="M32" s="77" t="s">
        <v>41</v>
      </c>
      <c r="N32" s="60"/>
      <c r="O32" s="60"/>
      <c r="P32" s="59"/>
    </row>
    <row r="33" s="4" customFormat="1" ht="18" customHeight="1" spans="1:16">
      <c r="A33" s="35">
        <v>42979</v>
      </c>
      <c r="B33" s="36">
        <f t="shared" si="6"/>
        <v>660194.17</v>
      </c>
      <c r="C33" s="37">
        <v>7</v>
      </c>
      <c r="D33" s="38" t="s">
        <v>36</v>
      </c>
      <c r="E33" s="39">
        <v>0.03</v>
      </c>
      <c r="F33" s="36">
        <f t="shared" si="7"/>
        <v>19805.83</v>
      </c>
      <c r="G33" s="28">
        <v>680000</v>
      </c>
      <c r="H33" s="24">
        <v>43373</v>
      </c>
      <c r="I33" s="15">
        <v>549418.15</v>
      </c>
      <c r="J33" s="15"/>
      <c r="K33" s="54" t="s">
        <v>20</v>
      </c>
      <c r="L33" s="63" t="s">
        <v>46</v>
      </c>
      <c r="M33" s="77" t="s">
        <v>47</v>
      </c>
      <c r="N33" s="60"/>
      <c r="O33" s="60"/>
      <c r="P33" s="59"/>
    </row>
    <row r="34" s="4" customFormat="1" ht="18" customHeight="1" spans="1:16">
      <c r="A34" s="35">
        <v>43070</v>
      </c>
      <c r="B34" s="36">
        <f t="shared" si="6"/>
        <v>18446.6</v>
      </c>
      <c r="C34" s="37">
        <v>1</v>
      </c>
      <c r="D34" s="38" t="s">
        <v>50</v>
      </c>
      <c r="E34" s="39">
        <v>0.03</v>
      </c>
      <c r="F34" s="36">
        <f t="shared" si="7"/>
        <v>553.4</v>
      </c>
      <c r="G34" s="28">
        <v>19000</v>
      </c>
      <c r="H34" s="24"/>
      <c r="I34" s="15"/>
      <c r="J34" s="15"/>
      <c r="K34" s="54"/>
      <c r="L34" s="63" t="s">
        <v>51</v>
      </c>
      <c r="M34" s="77" t="s">
        <v>52</v>
      </c>
      <c r="N34" s="60"/>
      <c r="O34" s="60"/>
      <c r="P34" s="59"/>
    </row>
    <row r="35" s="4" customFormat="1" ht="18" customHeight="1" spans="1:16">
      <c r="A35" s="35">
        <v>43070</v>
      </c>
      <c r="B35" s="36">
        <f t="shared" si="6"/>
        <v>305587.38</v>
      </c>
      <c r="C35" s="37">
        <v>4</v>
      </c>
      <c r="D35" s="38" t="s">
        <v>36</v>
      </c>
      <c r="E35" s="39">
        <v>0.03</v>
      </c>
      <c r="F35" s="36">
        <f t="shared" si="7"/>
        <v>9167.62</v>
      </c>
      <c r="G35" s="28">
        <v>314755</v>
      </c>
      <c r="H35" s="24"/>
      <c r="I35" s="15"/>
      <c r="J35" s="15"/>
      <c r="K35" s="54"/>
      <c r="L35" s="63" t="s">
        <v>46</v>
      </c>
      <c r="M35" s="77" t="s">
        <v>53</v>
      </c>
      <c r="N35" s="60"/>
      <c r="O35" s="60"/>
      <c r="P35" s="59"/>
    </row>
    <row r="36" s="5" customFormat="1" ht="18" customHeight="1" spans="1:16">
      <c r="A36" s="35">
        <v>43070</v>
      </c>
      <c r="B36" s="36">
        <f t="shared" si="6"/>
        <v>197594.59</v>
      </c>
      <c r="C36" s="37">
        <v>3</v>
      </c>
      <c r="D36" s="38" t="s">
        <v>36</v>
      </c>
      <c r="E36" s="39">
        <v>0.11</v>
      </c>
      <c r="F36" s="36">
        <f t="shared" si="7"/>
        <v>21735.41</v>
      </c>
      <c r="G36" s="41">
        <v>219330</v>
      </c>
      <c r="H36" s="24"/>
      <c r="I36" s="15"/>
      <c r="J36" s="61"/>
      <c r="K36" s="62"/>
      <c r="L36" s="63" t="s">
        <v>54</v>
      </c>
      <c r="M36" s="77" t="s">
        <v>55</v>
      </c>
      <c r="N36" s="60"/>
      <c r="O36" s="60"/>
      <c r="P36" s="59"/>
    </row>
    <row r="37" s="5" customFormat="1" ht="18" customHeight="1" spans="1:16">
      <c r="A37" s="35">
        <v>43071</v>
      </c>
      <c r="B37" s="36">
        <f t="shared" si="6"/>
        <v>589468.54</v>
      </c>
      <c r="C37" s="37">
        <v>7</v>
      </c>
      <c r="D37" s="38" t="s">
        <v>50</v>
      </c>
      <c r="E37" s="39">
        <v>0.03</v>
      </c>
      <c r="F37" s="36">
        <f t="shared" si="7"/>
        <v>17684.06</v>
      </c>
      <c r="G37" s="41">
        <v>607152.6</v>
      </c>
      <c r="H37" s="24"/>
      <c r="I37" s="15"/>
      <c r="J37" s="61"/>
      <c r="K37" s="62"/>
      <c r="L37" s="63" t="s">
        <v>56</v>
      </c>
      <c r="M37" s="77" t="s">
        <v>57</v>
      </c>
      <c r="N37" s="60"/>
      <c r="O37" s="60"/>
      <c r="P37" s="59"/>
    </row>
    <row r="38" s="5" customFormat="1" ht="18" customHeight="1" spans="1:16">
      <c r="A38" s="35">
        <v>43344</v>
      </c>
      <c r="B38" s="36">
        <f t="shared" si="6"/>
        <v>113003.32</v>
      </c>
      <c r="C38" s="37"/>
      <c r="D38" s="38" t="s">
        <v>36</v>
      </c>
      <c r="E38" s="39">
        <v>0.16</v>
      </c>
      <c r="F38" s="36">
        <f t="shared" si="7"/>
        <v>18080.53</v>
      </c>
      <c r="G38" s="41">
        <f>99963.15+5365.64+858.5+5365.64+858.5+5365.64+858.5+5365.64+858.5+5365.64+858.5</f>
        <v>131083.85</v>
      </c>
      <c r="H38" s="24">
        <v>43373</v>
      </c>
      <c r="I38" s="15">
        <v>327083.85</v>
      </c>
      <c r="J38" s="61"/>
      <c r="K38" s="62" t="s">
        <v>20</v>
      </c>
      <c r="L38" s="63" t="s">
        <v>58</v>
      </c>
      <c r="M38" s="77" t="s">
        <v>59</v>
      </c>
      <c r="N38" s="60"/>
      <c r="O38" s="60"/>
      <c r="P38" s="59"/>
    </row>
    <row r="39" s="5" customFormat="1" ht="18" customHeight="1" spans="1:16">
      <c r="A39" s="35">
        <v>43344</v>
      </c>
      <c r="B39" s="36">
        <f t="shared" si="6"/>
        <v>168965.52</v>
      </c>
      <c r="C39" s="37"/>
      <c r="D39" s="38" t="s">
        <v>36</v>
      </c>
      <c r="E39" s="39">
        <v>0.16</v>
      </c>
      <c r="F39" s="36">
        <f t="shared" si="7"/>
        <v>27034.48</v>
      </c>
      <c r="G39" s="41">
        <f>84482.76+13517.24+84482.76+13517.24</f>
        <v>196000</v>
      </c>
      <c r="H39" s="24"/>
      <c r="I39" s="15"/>
      <c r="J39" s="61"/>
      <c r="K39" s="62"/>
      <c r="L39" s="63" t="s">
        <v>58</v>
      </c>
      <c r="M39" s="77" t="s">
        <v>60</v>
      </c>
      <c r="N39" s="60"/>
      <c r="O39" s="60"/>
      <c r="P39" s="59"/>
    </row>
    <row r="40" s="5" customFormat="1" ht="18" customHeight="1" spans="1:16">
      <c r="A40" s="35"/>
      <c r="B40" s="36"/>
      <c r="C40" s="37"/>
      <c r="D40" s="38"/>
      <c r="E40" s="39"/>
      <c r="F40" s="36"/>
      <c r="G40" s="41"/>
      <c r="H40" s="24">
        <v>43145</v>
      </c>
      <c r="I40" s="15">
        <v>717041</v>
      </c>
      <c r="J40" s="61"/>
      <c r="K40" s="62" t="s">
        <v>45</v>
      </c>
      <c r="L40" s="63" t="s">
        <v>40</v>
      </c>
      <c r="M40" s="77"/>
      <c r="N40" s="60"/>
      <c r="O40" s="60"/>
      <c r="P40" s="59"/>
    </row>
    <row r="41" s="5" customFormat="1" ht="18" customHeight="1" spans="1:16">
      <c r="A41" s="35"/>
      <c r="B41" s="36"/>
      <c r="C41" s="37"/>
      <c r="D41" s="38"/>
      <c r="E41" s="39"/>
      <c r="F41" s="36"/>
      <c r="G41" s="41"/>
      <c r="H41" s="24" t="s">
        <v>61</v>
      </c>
      <c r="I41" s="15">
        <v>177476.7</v>
      </c>
      <c r="J41" s="61"/>
      <c r="K41" s="62" t="s">
        <v>20</v>
      </c>
      <c r="L41" s="63" t="s">
        <v>54</v>
      </c>
      <c r="M41" s="77"/>
      <c r="N41" s="60"/>
      <c r="O41" s="60"/>
      <c r="P41" s="59"/>
    </row>
    <row r="42" s="5" customFormat="1" ht="18" customHeight="1" spans="1:16">
      <c r="A42" s="35"/>
      <c r="B42" s="36"/>
      <c r="C42" s="37"/>
      <c r="D42" s="38"/>
      <c r="E42" s="39"/>
      <c r="F42" s="36"/>
      <c r="G42" s="41"/>
      <c r="H42" s="24" t="s">
        <v>62</v>
      </c>
      <c r="I42" s="15">
        <v>389130</v>
      </c>
      <c r="J42" s="61"/>
      <c r="K42" s="65" t="s">
        <v>20</v>
      </c>
      <c r="L42" s="63" t="s">
        <v>46</v>
      </c>
      <c r="M42" s="77"/>
      <c r="N42" s="60"/>
      <c r="O42" s="60"/>
      <c r="P42" s="59"/>
    </row>
    <row r="43" s="5" customFormat="1" ht="18" customHeight="1" spans="1:16">
      <c r="A43" s="35"/>
      <c r="B43" s="36"/>
      <c r="C43" s="37"/>
      <c r="D43" s="38"/>
      <c r="E43" s="39"/>
      <c r="F43" s="36"/>
      <c r="G43" s="41"/>
      <c r="H43" s="24">
        <v>43923</v>
      </c>
      <c r="I43" s="15">
        <v>41843</v>
      </c>
      <c r="J43" s="61"/>
      <c r="K43" s="65" t="s">
        <v>20</v>
      </c>
      <c r="L43" s="63" t="s">
        <v>54</v>
      </c>
      <c r="M43" s="77" t="s">
        <v>63</v>
      </c>
      <c r="N43" s="60"/>
      <c r="O43" s="60"/>
      <c r="P43" s="59"/>
    </row>
    <row r="44" s="5" customFormat="1" ht="18" customHeight="1" spans="1:16">
      <c r="A44" s="35"/>
      <c r="B44" s="36"/>
      <c r="C44" s="37"/>
      <c r="D44" s="38"/>
      <c r="E44" s="39"/>
      <c r="F44" s="36"/>
      <c r="G44" s="41"/>
      <c r="H44" s="24">
        <v>43934</v>
      </c>
      <c r="I44" s="15">
        <v>130074</v>
      </c>
      <c r="J44" s="61"/>
      <c r="K44" s="65" t="s">
        <v>45</v>
      </c>
      <c r="L44" s="72" t="s">
        <v>40</v>
      </c>
      <c r="M44" s="79" t="s">
        <v>64</v>
      </c>
      <c r="N44" s="60"/>
      <c r="O44" s="60"/>
      <c r="P44" s="59"/>
    </row>
    <row r="45" s="5" customFormat="1" ht="18" customHeight="1" spans="1:16">
      <c r="A45" s="35"/>
      <c r="B45" s="36"/>
      <c r="C45" s="37"/>
      <c r="D45" s="38"/>
      <c r="E45" s="39"/>
      <c r="F45" s="36"/>
      <c r="G45" s="41"/>
      <c r="H45" s="24">
        <v>43938</v>
      </c>
      <c r="I45" s="15">
        <v>49450</v>
      </c>
      <c r="J45" s="61"/>
      <c r="K45" s="65" t="s">
        <v>45</v>
      </c>
      <c r="L45" s="72" t="s">
        <v>40</v>
      </c>
      <c r="M45" s="79" t="s">
        <v>64</v>
      </c>
      <c r="N45" s="60"/>
      <c r="O45" s="60"/>
      <c r="P45" s="59"/>
    </row>
    <row r="46" s="5" customFormat="1" ht="18" customHeight="1" spans="1:16">
      <c r="A46" s="35"/>
      <c r="B46" s="36"/>
      <c r="C46" s="37"/>
      <c r="D46" s="38"/>
      <c r="E46" s="39"/>
      <c r="F46" s="36"/>
      <c r="G46" s="41"/>
      <c r="H46" s="24"/>
      <c r="I46" s="15"/>
      <c r="J46" s="61"/>
      <c r="K46" s="65"/>
      <c r="L46" s="72"/>
      <c r="M46" s="79"/>
      <c r="N46" s="60"/>
      <c r="O46" s="60"/>
      <c r="P46" s="59"/>
    </row>
    <row r="47" s="5" customFormat="1" ht="18" customHeight="1" spans="1:16">
      <c r="A47" s="35"/>
      <c r="B47" s="36"/>
      <c r="C47" s="37"/>
      <c r="D47" s="38"/>
      <c r="E47" s="39"/>
      <c r="F47" s="36"/>
      <c r="G47" s="41"/>
      <c r="H47" s="24"/>
      <c r="I47" s="15"/>
      <c r="J47" s="61"/>
      <c r="K47" s="65"/>
      <c r="L47" s="72"/>
      <c r="M47" s="79"/>
      <c r="N47" s="60"/>
      <c r="O47" s="60"/>
      <c r="P47" s="59"/>
    </row>
    <row r="48" s="5" customFormat="1" ht="18" customHeight="1" spans="1:16">
      <c r="A48" s="35"/>
      <c r="B48" s="36"/>
      <c r="C48" s="37"/>
      <c r="D48" s="38"/>
      <c r="E48" s="39"/>
      <c r="F48" s="36"/>
      <c r="G48" s="41"/>
      <c r="H48" s="24"/>
      <c r="I48" s="15"/>
      <c r="J48" s="61"/>
      <c r="K48" s="65"/>
      <c r="L48" s="72"/>
      <c r="M48" s="79"/>
      <c r="N48" s="60"/>
      <c r="O48" s="60"/>
      <c r="P48" s="59"/>
    </row>
    <row r="49" s="5" customFormat="1" ht="18" customHeight="1" spans="1:16">
      <c r="A49" s="35"/>
      <c r="B49" s="36"/>
      <c r="C49" s="37"/>
      <c r="D49" s="38"/>
      <c r="E49" s="39"/>
      <c r="F49" s="36"/>
      <c r="G49" s="41"/>
      <c r="H49" s="24"/>
      <c r="I49" s="15"/>
      <c r="J49" s="61"/>
      <c r="K49" s="65"/>
      <c r="L49" s="72"/>
      <c r="M49" s="79"/>
      <c r="N49" s="60"/>
      <c r="O49" s="60"/>
      <c r="P49" s="59"/>
    </row>
    <row r="50" s="5" customFormat="1" ht="18" customHeight="1" spans="1:16">
      <c r="A50" s="35"/>
      <c r="B50" s="36"/>
      <c r="C50" s="37"/>
      <c r="D50" s="38"/>
      <c r="E50" s="39"/>
      <c r="F50" s="36"/>
      <c r="G50" s="41"/>
      <c r="H50" s="24"/>
      <c r="I50" s="15"/>
      <c r="J50" s="61"/>
      <c r="K50" s="65"/>
      <c r="L50" s="72"/>
      <c r="M50" s="79"/>
      <c r="N50" s="60"/>
      <c r="O50" s="60"/>
      <c r="P50" s="59"/>
    </row>
    <row r="51" s="5" customFormat="1" ht="18" customHeight="1" spans="1:16">
      <c r="A51" s="35"/>
      <c r="B51" s="36"/>
      <c r="C51" s="37"/>
      <c r="D51" s="38"/>
      <c r="E51" s="39"/>
      <c r="F51" s="36"/>
      <c r="G51" s="41"/>
      <c r="H51" s="24" t="s">
        <v>65</v>
      </c>
      <c r="I51" s="15">
        <v>1.1</v>
      </c>
      <c r="J51" s="61"/>
      <c r="K51" s="65" t="s">
        <v>66</v>
      </c>
      <c r="L51" s="72" t="s">
        <v>67</v>
      </c>
      <c r="M51" s="79"/>
      <c r="N51" s="60"/>
      <c r="O51" s="60"/>
      <c r="P51" s="59"/>
    </row>
    <row r="52" s="5" customFormat="1" ht="18" customHeight="1" spans="1:16">
      <c r="A52" s="35"/>
      <c r="B52" s="36"/>
      <c r="C52" s="37"/>
      <c r="D52" s="38"/>
      <c r="E52" s="39"/>
      <c r="F52" s="36"/>
      <c r="G52" s="41"/>
      <c r="H52" s="24" t="s">
        <v>65</v>
      </c>
      <c r="I52" s="15">
        <v>500</v>
      </c>
      <c r="J52" s="61"/>
      <c r="K52" s="62" t="s">
        <v>68</v>
      </c>
      <c r="L52" s="72" t="s">
        <v>69</v>
      </c>
      <c r="M52" s="79"/>
      <c r="N52" s="60"/>
      <c r="O52" s="60"/>
      <c r="P52" s="59"/>
    </row>
    <row r="53" s="5" customFormat="1" ht="18" customHeight="1" spans="1:16">
      <c r="A53" s="35"/>
      <c r="B53" s="36"/>
      <c r="C53" s="37"/>
      <c r="D53" s="38"/>
      <c r="E53" s="39"/>
      <c r="F53" s="36"/>
      <c r="G53" s="41"/>
      <c r="H53" s="24" t="s">
        <v>65</v>
      </c>
      <c r="I53" s="15">
        <v>50</v>
      </c>
      <c r="J53" s="61"/>
      <c r="K53" s="62" t="s">
        <v>70</v>
      </c>
      <c r="L53" s="72" t="s">
        <v>71</v>
      </c>
      <c r="M53" s="79"/>
      <c r="N53" s="60"/>
      <c r="O53" s="60"/>
      <c r="P53" s="59"/>
    </row>
    <row r="54" s="5" customFormat="1" ht="18" customHeight="1" spans="1:16">
      <c r="A54" s="35"/>
      <c r="B54" s="36">
        <f>ROUND(G54/(1+E54),2)</f>
        <v>0</v>
      </c>
      <c r="C54" s="37"/>
      <c r="D54" s="38"/>
      <c r="E54" s="39"/>
      <c r="F54" s="36">
        <f>ROUND(G54/(1+E54)*E54,2)</f>
        <v>0</v>
      </c>
      <c r="G54" s="41"/>
      <c r="H54" s="24" t="s">
        <v>72</v>
      </c>
      <c r="I54" s="36">
        <v>583</v>
      </c>
      <c r="J54" s="61"/>
      <c r="K54" s="62" t="s">
        <v>70</v>
      </c>
      <c r="L54" s="63" t="s">
        <v>73</v>
      </c>
      <c r="M54" s="77"/>
      <c r="N54" s="60"/>
      <c r="O54" s="60"/>
      <c r="P54" s="59"/>
    </row>
    <row r="55" s="5" customFormat="1" ht="18" customHeight="1" spans="1:16">
      <c r="A55" s="35"/>
      <c r="B55" s="36">
        <f>ROUND(G55/(1+E55),2)</f>
        <v>0</v>
      </c>
      <c r="C55" s="37"/>
      <c r="D55" s="38"/>
      <c r="E55" s="39"/>
      <c r="F55" s="36">
        <f>ROUND(G55/(1+E55)*E55,2)</f>
        <v>0</v>
      </c>
      <c r="G55" s="41"/>
      <c r="H55" s="24" t="s">
        <v>72</v>
      </c>
      <c r="I55" s="36">
        <v>74750</v>
      </c>
      <c r="J55" s="61"/>
      <c r="K55" s="62" t="s">
        <v>70</v>
      </c>
      <c r="L55" s="63" t="s">
        <v>74</v>
      </c>
      <c r="M55" s="77"/>
      <c r="N55" s="60"/>
      <c r="O55" s="60"/>
      <c r="P55" s="59"/>
    </row>
    <row r="56" s="5" customFormat="1" ht="18" customHeight="1" spans="1:16">
      <c r="A56" s="35"/>
      <c r="B56" s="36">
        <f>ROUND(G56/(1+E56),2)</f>
        <v>0</v>
      </c>
      <c r="C56" s="37"/>
      <c r="D56" s="38"/>
      <c r="E56" s="39"/>
      <c r="F56" s="36">
        <f>ROUND(G56/(1+E56)*E56,2)</f>
        <v>0</v>
      </c>
      <c r="G56" s="41"/>
      <c r="H56" s="24" t="s">
        <v>72</v>
      </c>
      <c r="I56" s="36">
        <v>2648</v>
      </c>
      <c r="J56" s="61"/>
      <c r="K56" s="62" t="s">
        <v>68</v>
      </c>
      <c r="L56" s="63" t="s">
        <v>69</v>
      </c>
      <c r="M56" s="77"/>
      <c r="N56" s="60"/>
      <c r="O56" s="60"/>
      <c r="P56" s="59"/>
    </row>
    <row r="57" s="5" customFormat="1" ht="18" customHeight="1" spans="1:16">
      <c r="A57" s="35"/>
      <c r="B57" s="36">
        <f>ROUND(G57/(1+E57),2)</f>
        <v>0</v>
      </c>
      <c r="C57" s="37"/>
      <c r="D57" s="38"/>
      <c r="E57" s="39"/>
      <c r="F57" s="36">
        <f>ROUND(G57/(1+E57)*E57,2)</f>
        <v>0</v>
      </c>
      <c r="G57" s="41"/>
      <c r="H57" s="24" t="s">
        <v>72</v>
      </c>
      <c r="I57" s="36">
        <v>100</v>
      </c>
      <c r="J57" s="61"/>
      <c r="K57" s="62" t="s">
        <v>70</v>
      </c>
      <c r="L57" s="63" t="s">
        <v>71</v>
      </c>
      <c r="M57" s="77"/>
      <c r="N57" s="60"/>
      <c r="O57" s="60"/>
      <c r="P57" s="59"/>
    </row>
    <row r="58" s="5" customFormat="1" ht="18" customHeight="1" spans="1:16">
      <c r="A58" s="35"/>
      <c r="B58" s="36">
        <f>ROUND(G58/(1+E58),2)</f>
        <v>14712</v>
      </c>
      <c r="C58" s="37"/>
      <c r="D58" s="38"/>
      <c r="E58" s="39"/>
      <c r="F58" s="36">
        <f>ROUND(G58/(1+E58)*E58,2)</f>
        <v>0</v>
      </c>
      <c r="G58" s="41">
        <f>I58</f>
        <v>14712</v>
      </c>
      <c r="H58" s="24" t="s">
        <v>72</v>
      </c>
      <c r="I58" s="36">
        <v>14712</v>
      </c>
      <c r="J58" s="61"/>
      <c r="K58" s="62" t="s">
        <v>70</v>
      </c>
      <c r="L58" s="63" t="s">
        <v>75</v>
      </c>
      <c r="M58" s="77"/>
      <c r="N58" s="60"/>
      <c r="O58" s="60"/>
      <c r="P58" s="59"/>
    </row>
    <row r="59" s="5" customFormat="1" ht="18" customHeight="1" spans="1:16">
      <c r="A59" s="35"/>
      <c r="B59" s="36"/>
      <c r="C59" s="37"/>
      <c r="D59" s="38"/>
      <c r="E59" s="39"/>
      <c r="F59" s="36"/>
      <c r="G59" s="41"/>
      <c r="H59" s="24" t="s">
        <v>76</v>
      </c>
      <c r="I59" s="36">
        <v>1793</v>
      </c>
      <c r="J59" s="61"/>
      <c r="K59" s="62" t="s">
        <v>68</v>
      </c>
      <c r="L59" s="63" t="s">
        <v>69</v>
      </c>
      <c r="M59" s="77"/>
      <c r="N59" s="60"/>
      <c r="O59" s="60"/>
      <c r="P59" s="59"/>
    </row>
    <row r="60" s="5" customFormat="1" ht="18" customHeight="1" spans="1:16">
      <c r="A60" s="35"/>
      <c r="B60" s="36"/>
      <c r="C60" s="37"/>
      <c r="D60" s="38"/>
      <c r="E60" s="39"/>
      <c r="F60" s="36"/>
      <c r="G60" s="41"/>
      <c r="H60" s="24" t="s">
        <v>77</v>
      </c>
      <c r="I60" s="36">
        <v>3930</v>
      </c>
      <c r="J60" s="61"/>
      <c r="K60" s="62" t="s">
        <v>68</v>
      </c>
      <c r="L60" s="63" t="s">
        <v>69</v>
      </c>
      <c r="M60" s="77"/>
      <c r="N60" s="60"/>
      <c r="O60" s="60"/>
      <c r="P60" s="59"/>
    </row>
    <row r="61" s="5" customFormat="1" ht="18" customHeight="1" spans="1:16">
      <c r="A61" s="35"/>
      <c r="B61" s="36">
        <f t="shared" ref="B61:B66" si="8">ROUND(G61/(1+E61),2)</f>
        <v>0</v>
      </c>
      <c r="C61" s="37"/>
      <c r="D61" s="38"/>
      <c r="E61" s="39"/>
      <c r="F61" s="36">
        <f t="shared" ref="F61:F66" si="9">ROUND(G61/(1+E61)*E61,2)</f>
        <v>0</v>
      </c>
      <c r="G61" s="41"/>
      <c r="H61" s="24" t="s">
        <v>78</v>
      </c>
      <c r="I61" s="36">
        <v>8920</v>
      </c>
      <c r="J61" s="64"/>
      <c r="K61" s="62" t="s">
        <v>68</v>
      </c>
      <c r="L61" s="63" t="s">
        <v>69</v>
      </c>
      <c r="M61" s="77"/>
      <c r="N61" s="60"/>
      <c r="O61" s="60"/>
      <c r="P61" s="59"/>
    </row>
    <row r="62" s="5" customFormat="1" ht="18" customHeight="1" spans="1:16">
      <c r="A62" s="35"/>
      <c r="B62" s="36">
        <f t="shared" si="8"/>
        <v>0</v>
      </c>
      <c r="C62" s="37"/>
      <c r="D62" s="38"/>
      <c r="E62" s="39"/>
      <c r="F62" s="36">
        <f t="shared" si="9"/>
        <v>0</v>
      </c>
      <c r="G62" s="41"/>
      <c r="H62" s="24" t="s">
        <v>78</v>
      </c>
      <c r="I62" s="36">
        <v>500</v>
      </c>
      <c r="J62" s="64"/>
      <c r="K62" s="62" t="s">
        <v>70</v>
      </c>
      <c r="L62" s="63" t="s">
        <v>79</v>
      </c>
      <c r="M62" s="77"/>
      <c r="N62" s="60"/>
      <c r="O62" s="60"/>
      <c r="P62" s="59"/>
    </row>
    <row r="63" s="5" customFormat="1" ht="18" customHeight="1" spans="1:16">
      <c r="A63" s="35"/>
      <c r="B63" s="36">
        <f t="shared" si="8"/>
        <v>0</v>
      </c>
      <c r="C63" s="37"/>
      <c r="D63" s="38"/>
      <c r="E63" s="39"/>
      <c r="F63" s="36">
        <f t="shared" si="9"/>
        <v>0</v>
      </c>
      <c r="G63" s="41"/>
      <c r="H63" s="24" t="s">
        <v>78</v>
      </c>
      <c r="I63" s="36">
        <v>6078</v>
      </c>
      <c r="J63" s="61"/>
      <c r="K63" s="62" t="s">
        <v>70</v>
      </c>
      <c r="L63" s="63" t="s">
        <v>80</v>
      </c>
      <c r="M63" s="77"/>
      <c r="N63" s="60"/>
      <c r="O63" s="60"/>
      <c r="P63" s="59"/>
    </row>
    <row r="64" s="5" customFormat="1" ht="18" customHeight="1" spans="1:16">
      <c r="A64" s="35"/>
      <c r="B64" s="36">
        <f t="shared" si="8"/>
        <v>0</v>
      </c>
      <c r="C64" s="37"/>
      <c r="D64" s="38"/>
      <c r="E64" s="39"/>
      <c r="F64" s="36">
        <f t="shared" si="9"/>
        <v>0</v>
      </c>
      <c r="G64" s="41"/>
      <c r="H64" s="24" t="s">
        <v>81</v>
      </c>
      <c r="I64" s="36">
        <v>500</v>
      </c>
      <c r="J64" s="64"/>
      <c r="K64" s="62" t="s">
        <v>70</v>
      </c>
      <c r="L64" s="63" t="s">
        <v>82</v>
      </c>
      <c r="M64" s="77"/>
      <c r="N64" s="60"/>
      <c r="O64" s="60"/>
      <c r="P64" s="59"/>
    </row>
    <row r="65" s="5" customFormat="1" ht="18" customHeight="1" spans="1:16">
      <c r="A65" s="35"/>
      <c r="B65" s="36">
        <f t="shared" si="8"/>
        <v>0</v>
      </c>
      <c r="C65" s="37"/>
      <c r="D65" s="38"/>
      <c r="E65" s="39"/>
      <c r="F65" s="36">
        <f t="shared" si="9"/>
        <v>0</v>
      </c>
      <c r="G65" s="41"/>
      <c r="H65" s="24" t="s">
        <v>81</v>
      </c>
      <c r="I65" s="36">
        <v>757</v>
      </c>
      <c r="J65" s="64"/>
      <c r="K65" s="62" t="s">
        <v>70</v>
      </c>
      <c r="L65" s="63" t="s">
        <v>83</v>
      </c>
      <c r="M65" s="77"/>
      <c r="N65" s="60"/>
      <c r="O65" s="60"/>
      <c r="P65" s="59"/>
    </row>
    <row r="66" s="5" customFormat="1" ht="18" customHeight="1" spans="1:16">
      <c r="A66" s="35"/>
      <c r="B66" s="36">
        <f t="shared" si="8"/>
        <v>69940</v>
      </c>
      <c r="C66" s="37"/>
      <c r="D66" s="38"/>
      <c r="E66" s="39"/>
      <c r="F66" s="36">
        <f t="shared" si="9"/>
        <v>0</v>
      </c>
      <c r="G66" s="41">
        <v>69940</v>
      </c>
      <c r="H66" s="24" t="s">
        <v>81</v>
      </c>
      <c r="I66" s="36">
        <v>69940</v>
      </c>
      <c r="J66" s="64"/>
      <c r="K66" s="62" t="s">
        <v>70</v>
      </c>
      <c r="L66" s="63" t="s">
        <v>75</v>
      </c>
      <c r="M66" s="77"/>
      <c r="N66" s="60"/>
      <c r="O66" s="60"/>
      <c r="P66" s="59"/>
    </row>
    <row r="67" ht="18" customHeight="1" spans="1:16">
      <c r="A67" s="31" t="s">
        <v>21</v>
      </c>
      <c r="B67" s="30">
        <f>SUM(B17:B66)</f>
        <v>3723328.19</v>
      </c>
      <c r="C67" s="31"/>
      <c r="D67" s="42"/>
      <c r="E67" s="42"/>
      <c r="F67" s="32">
        <f>SUM(F17:F66)</f>
        <v>222413.06</v>
      </c>
      <c r="G67" s="43">
        <f>SUM(G17:G66)</f>
        <v>3945741.25</v>
      </c>
      <c r="H67" s="44"/>
      <c r="I67" s="31">
        <f>SUM(I17:I66)</f>
        <v>3661208.6</v>
      </c>
      <c r="J67" s="66">
        <f>SUM(J17:J66)</f>
        <v>483429.8</v>
      </c>
      <c r="K67" s="62"/>
      <c r="L67" s="42"/>
      <c r="M67" s="79"/>
      <c r="N67" s="54"/>
      <c r="O67" s="54"/>
      <c r="P67" s="33"/>
    </row>
    <row r="68" ht="18" customHeight="1" spans="1:15">
      <c r="A68" s="45"/>
      <c r="B68" s="45">
        <f>B14-B67</f>
        <v>-70532.8229366099</v>
      </c>
      <c r="C68" s="45"/>
      <c r="D68" s="46"/>
      <c r="E68" s="46"/>
      <c r="F68" s="47"/>
      <c r="G68" s="45">
        <f>G14-G67</f>
        <v>75227.1099999999</v>
      </c>
      <c r="H68" s="23" t="s">
        <v>84</v>
      </c>
      <c r="I68" s="31">
        <f>I14-I67+J67</f>
        <v>-7.56699591875076e-10</v>
      </c>
      <c r="J68" s="45"/>
      <c r="K68" s="67"/>
      <c r="L68" s="68"/>
      <c r="N68" s="67"/>
      <c r="O68" s="67"/>
    </row>
    <row r="69" ht="18" customHeight="1" spans="1:3">
      <c r="A69" s="6" t="s">
        <v>85</v>
      </c>
      <c r="C69" s="6"/>
    </row>
    <row r="70" ht="18" customHeight="1" spans="1:9">
      <c r="A70" s="23" t="s">
        <v>86</v>
      </c>
      <c r="B70" s="22" t="s">
        <v>87</v>
      </c>
      <c r="C70" s="33"/>
      <c r="D70" s="23" t="s">
        <v>86</v>
      </c>
      <c r="E70" s="21" t="s">
        <v>15</v>
      </c>
      <c r="F70" s="22" t="s">
        <v>87</v>
      </c>
      <c r="G70" s="22" t="s">
        <v>88</v>
      </c>
      <c r="H70" s="21" t="s">
        <v>89</v>
      </c>
      <c r="I70" s="7" t="s">
        <v>90</v>
      </c>
    </row>
    <row r="71" ht="18" customHeight="1" spans="1:9">
      <c r="A71" s="33" t="s">
        <v>91</v>
      </c>
      <c r="B71" s="19">
        <f>(B14-B67)*0.25</f>
        <v>-17633.2057341525</v>
      </c>
      <c r="C71" s="33"/>
      <c r="D71" s="48" t="s">
        <v>92</v>
      </c>
      <c r="E71" s="49" t="s">
        <v>93</v>
      </c>
      <c r="F71" s="50">
        <f>F14-F67</f>
        <v>72704.025595338</v>
      </c>
      <c r="G71" s="2">
        <v>0</v>
      </c>
      <c r="H71" s="15">
        <v>4749.46605405401</v>
      </c>
      <c r="I71" s="8">
        <f>F9</f>
        <v>67954.5595412844</v>
      </c>
    </row>
    <row r="72" ht="18" customHeight="1" spans="1:9">
      <c r="A72" s="33" t="s">
        <v>94</v>
      </c>
      <c r="B72" s="17" t="s">
        <v>95</v>
      </c>
      <c r="C72" s="33"/>
      <c r="D72" s="69" t="s">
        <v>96</v>
      </c>
      <c r="E72" s="16">
        <v>0.05</v>
      </c>
      <c r="F72" s="2">
        <f>F71*E72</f>
        <v>3635.2012797669</v>
      </c>
      <c r="G72" s="2">
        <v>0</v>
      </c>
      <c r="H72" s="15">
        <v>237.4733027027</v>
      </c>
      <c r="I72" s="8">
        <f>I71*E72</f>
        <v>3397.72797706422</v>
      </c>
    </row>
    <row r="73" ht="18" customHeight="1" spans="1:9">
      <c r="A73" s="33" t="s">
        <v>73</v>
      </c>
      <c r="B73" s="70">
        <f>B14*E76</f>
        <v>2191.67722023804</v>
      </c>
      <c r="C73" s="33"/>
      <c r="D73" s="69" t="s">
        <v>97</v>
      </c>
      <c r="E73" s="16">
        <v>0.03</v>
      </c>
      <c r="F73" s="2">
        <f>F71*E73</f>
        <v>2181.12076786014</v>
      </c>
      <c r="G73" s="2">
        <v>0</v>
      </c>
      <c r="H73" s="15">
        <v>142.48398162162</v>
      </c>
      <c r="I73" s="8">
        <f>I71*E73</f>
        <v>2038.63678623853</v>
      </c>
    </row>
    <row r="74" ht="18" customHeight="1" spans="1:9">
      <c r="A74" s="33"/>
      <c r="B74" s="2"/>
      <c r="C74" s="33"/>
      <c r="D74" s="69" t="s">
        <v>98</v>
      </c>
      <c r="E74" s="16">
        <v>0.02</v>
      </c>
      <c r="F74" s="2">
        <f>F71*E74</f>
        <v>1454.08051190676</v>
      </c>
      <c r="G74" s="2">
        <v>0</v>
      </c>
      <c r="H74" s="15">
        <v>94.9893210810801</v>
      </c>
      <c r="I74" s="8">
        <f>I71*E74</f>
        <v>1359.09119082569</v>
      </c>
    </row>
    <row r="75" ht="18" customHeight="1" spans="1:9">
      <c r="A75" s="29" t="s">
        <v>99</v>
      </c>
      <c r="B75" s="71">
        <f t="shared" ref="B75:G75" si="10">SUM(B71:B74)</f>
        <v>-15441.5285139144</v>
      </c>
      <c r="C75" s="33"/>
      <c r="D75" s="48" t="s">
        <v>99</v>
      </c>
      <c r="E75" s="48"/>
      <c r="F75" s="50">
        <f t="shared" si="10"/>
        <v>79974.4281548718</v>
      </c>
      <c r="G75" s="50">
        <f t="shared" si="10"/>
        <v>0</v>
      </c>
      <c r="H75" s="50">
        <v>5224.41265945941</v>
      </c>
      <c r="I75" s="8">
        <f>SUM(I71:I74)</f>
        <v>74750.0154954129</v>
      </c>
    </row>
    <row r="76" ht="18" customHeight="1" spans="3:9">
      <c r="C76" s="6"/>
      <c r="D76" s="15" t="s">
        <v>73</v>
      </c>
      <c r="E76" s="72">
        <v>0.0006</v>
      </c>
      <c r="F76" s="2">
        <f>B14*E76</f>
        <v>2191.67722023804</v>
      </c>
      <c r="G76" s="2">
        <f>B7*0.0006</f>
        <v>756.075027027027</v>
      </c>
      <c r="H76" s="15">
        <v>853.13454</v>
      </c>
      <c r="I76" s="8">
        <f>B9*0.0006</f>
        <v>582.467653211009</v>
      </c>
    </row>
    <row r="77" ht="18" customHeight="1" spans="3:9">
      <c r="C77" s="6"/>
      <c r="D77" s="32" t="s">
        <v>21</v>
      </c>
      <c r="E77" s="32"/>
      <c r="F77" s="50">
        <f>F75+F76</f>
        <v>82166.1053751098</v>
      </c>
      <c r="G77" s="50">
        <f>G75+G76</f>
        <v>756.075027027027</v>
      </c>
      <c r="H77" s="50">
        <v>6077.54719945941</v>
      </c>
      <c r="I77" s="7" t="s">
        <v>100</v>
      </c>
    </row>
    <row r="78" ht="18" customHeight="1" spans="3:9">
      <c r="C78" s="6"/>
      <c r="I78" s="7">
        <f>G36-I41</f>
        <v>41853.3</v>
      </c>
    </row>
    <row r="79" ht="18" customHeight="1" spans="3:9">
      <c r="C79" s="6"/>
      <c r="G79" s="7">
        <f>SUBTOTAL(9,G26:G78)</f>
        <v>7154983.96005405</v>
      </c>
      <c r="I79" s="7">
        <f>SUBTOTAL(9,I26:I78)</f>
        <v>7461773.19864404</v>
      </c>
    </row>
    <row r="80" ht="18" customHeight="1" spans="3:8">
      <c r="C80" s="6"/>
      <c r="H80" s="8">
        <f>G79-I79</f>
        <v>-306789.238589982</v>
      </c>
    </row>
    <row r="81" ht="18" customHeight="1" spans="3:3">
      <c r="C81" s="6"/>
    </row>
    <row r="82" spans="3:3">
      <c r="C82" s="6"/>
    </row>
    <row r="83" spans="3:3">
      <c r="C83" s="6"/>
    </row>
    <row r="84" spans="3:3">
      <c r="C84" s="6"/>
    </row>
    <row r="85" spans="3:3">
      <c r="C85" s="6"/>
    </row>
    <row r="86" spans="3:3">
      <c r="C86" s="6"/>
    </row>
    <row r="87" spans="3:3">
      <c r="C87" s="6"/>
    </row>
    <row r="88" spans="3:3">
      <c r="C88" s="6"/>
    </row>
    <row r="89" spans="3:3">
      <c r="C89" s="6"/>
    </row>
    <row r="90" spans="3:3">
      <c r="C90" s="6"/>
    </row>
    <row r="91" spans="3:3">
      <c r="C91" s="6"/>
    </row>
    <row r="92" spans="3:3">
      <c r="C92" s="6"/>
    </row>
    <row r="93" spans="3:3">
      <c r="C93" s="6"/>
    </row>
    <row r="94" spans="3:3">
      <c r="C94" s="6"/>
    </row>
    <row r="95" spans="3:3">
      <c r="C95" s="6"/>
    </row>
    <row r="96" spans="3:3">
      <c r="C96" s="6"/>
    </row>
    <row r="97" spans="3:3">
      <c r="C97" s="6"/>
    </row>
  </sheetData>
  <autoFilter ref="A16:P80">
    <extLst/>
  </autoFilter>
  <mergeCells count="8">
    <mergeCell ref="A1:K1"/>
    <mergeCell ref="H2:K2"/>
    <mergeCell ref="C5:D5"/>
    <mergeCell ref="E5:F5"/>
    <mergeCell ref="H5:K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5"/>
  <sheetViews>
    <sheetView tabSelected="1" topLeftCell="A22" workbookViewId="0">
      <selection activeCell="L44" sqref="L44"/>
    </sheetView>
  </sheetViews>
  <sheetFormatPr defaultColWidth="9" defaultRowHeight="11.25"/>
  <cols>
    <col min="1" max="1" width="10.75" style="6" customWidth="1"/>
    <col min="2" max="2" width="13.125" style="7" customWidth="1"/>
    <col min="3" max="3" width="6" style="8" customWidth="1"/>
    <col min="4" max="4" width="13.375" style="8" customWidth="1"/>
    <col min="5" max="5" width="6" style="8" customWidth="1"/>
    <col min="6" max="6" width="13.125" style="7" customWidth="1"/>
    <col min="7" max="7" width="14.125" style="7" customWidth="1"/>
    <col min="8" max="8" width="13.625" style="8" customWidth="1"/>
    <col min="9" max="10" width="13.875" style="7" customWidth="1"/>
    <col min="11" max="11" width="6.125" style="9" customWidth="1"/>
    <col min="12" max="12" width="31.5" style="10" customWidth="1"/>
    <col min="13" max="13" width="16" style="10" customWidth="1"/>
    <col min="14" max="14" width="6" style="10" customWidth="1"/>
    <col min="15" max="15" width="5.625" style="10" customWidth="1"/>
    <col min="16" max="16384" width="9" style="10"/>
  </cols>
  <sheetData>
    <row r="1" ht="21.95" customHeight="1" spans="1:13">
      <c r="A1" s="11" t="s">
        <v>101</v>
      </c>
      <c r="B1" s="11"/>
      <c r="C1" s="11"/>
      <c r="D1" s="11"/>
      <c r="E1" s="11"/>
      <c r="F1" s="12"/>
      <c r="G1" s="12"/>
      <c r="H1" s="11"/>
      <c r="I1" s="12"/>
      <c r="J1" s="12"/>
      <c r="K1" s="11"/>
      <c r="L1" s="20"/>
      <c r="M1" s="20"/>
    </row>
    <row r="2" ht="18" customHeight="1" spans="1:13">
      <c r="A2" s="13" t="s">
        <v>1</v>
      </c>
      <c r="B2" s="14">
        <v>42682</v>
      </c>
      <c r="C2" s="15" t="s">
        <v>2</v>
      </c>
      <c r="D2" s="15">
        <v>3496847.28</v>
      </c>
      <c r="E2" s="16" t="s">
        <v>3</v>
      </c>
      <c r="F2" s="2"/>
      <c r="G2" s="17" t="s">
        <v>4</v>
      </c>
      <c r="H2" s="18" t="s">
        <v>5</v>
      </c>
      <c r="I2" s="51"/>
      <c r="J2" s="51"/>
      <c r="K2" s="52"/>
      <c r="L2" s="20"/>
      <c r="M2" s="20"/>
    </row>
    <row r="3" ht="18" customHeight="1" spans="1:13">
      <c r="A3" s="13" t="s">
        <v>6</v>
      </c>
      <c r="B3" s="19"/>
      <c r="C3" s="15" t="s">
        <v>7</v>
      </c>
      <c r="D3" s="15">
        <v>4232598.27</v>
      </c>
      <c r="H3" s="20"/>
      <c r="I3" s="53"/>
      <c r="J3" s="53"/>
      <c r="K3" s="20"/>
      <c r="L3" s="20"/>
      <c r="M3" s="20"/>
    </row>
    <row r="4" ht="18" customHeight="1" spans="1:13">
      <c r="A4" s="6" t="s">
        <v>8</v>
      </c>
      <c r="H4" s="20"/>
      <c r="I4" s="53"/>
      <c r="J4" s="53"/>
      <c r="K4" s="20"/>
      <c r="L4" s="20"/>
      <c r="M4" s="20"/>
    </row>
    <row r="5" ht="18" customHeight="1" spans="1:11">
      <c r="A5" s="21" t="s">
        <v>9</v>
      </c>
      <c r="B5" s="22" t="s">
        <v>10</v>
      </c>
      <c r="C5" s="21" t="s">
        <v>11</v>
      </c>
      <c r="D5" s="21"/>
      <c r="E5" s="21" t="s">
        <v>12</v>
      </c>
      <c r="F5" s="22"/>
      <c r="G5" s="22" t="s">
        <v>13</v>
      </c>
      <c r="H5" s="23" t="s">
        <v>14</v>
      </c>
      <c r="I5" s="22"/>
      <c r="J5" s="22"/>
      <c r="K5" s="23"/>
    </row>
    <row r="6" ht="18" customHeight="1" spans="1:11">
      <c r="A6" s="21"/>
      <c r="B6" s="22"/>
      <c r="C6" s="21" t="s">
        <v>15</v>
      </c>
      <c r="D6" s="21" t="s">
        <v>16</v>
      </c>
      <c r="E6" s="21" t="s">
        <v>15</v>
      </c>
      <c r="F6" s="22" t="s">
        <v>16</v>
      </c>
      <c r="G6" s="22"/>
      <c r="H6" s="23" t="s">
        <v>17</v>
      </c>
      <c r="I6" s="22" t="s">
        <v>18</v>
      </c>
      <c r="J6" s="22"/>
      <c r="K6" s="23" t="s">
        <v>19</v>
      </c>
    </row>
    <row r="7" ht="18" customHeight="1" spans="1:11">
      <c r="A7" s="24">
        <v>43007</v>
      </c>
      <c r="B7" s="15">
        <f t="shared" ref="B7:B9" si="0">G7/(1+C7+E7)</f>
        <v>1260125.04504504</v>
      </c>
      <c r="C7" s="25">
        <v>0.02</v>
      </c>
      <c r="D7" s="26">
        <f t="shared" ref="D7:D9" si="1">G7/(1+E7+C7)*C7</f>
        <v>25202.5009009009</v>
      </c>
      <c r="E7" s="27">
        <v>0.09</v>
      </c>
      <c r="F7" s="15">
        <f t="shared" ref="F7:F9" si="2">G7/(1+C7+E7)*E7</f>
        <v>113411.254054054</v>
      </c>
      <c r="G7" s="28">
        <v>1398738.8</v>
      </c>
      <c r="H7" s="24">
        <v>43145</v>
      </c>
      <c r="I7" s="15">
        <v>1398738.8</v>
      </c>
      <c r="J7" s="15"/>
      <c r="K7" s="54" t="s">
        <v>20</v>
      </c>
    </row>
    <row r="8" ht="18" customHeight="1" spans="1:11">
      <c r="A8" s="24">
        <v>43347</v>
      </c>
      <c r="B8" s="15">
        <f t="shared" si="0"/>
        <v>1421890.9</v>
      </c>
      <c r="C8" s="25">
        <v>0.02</v>
      </c>
      <c r="D8" s="26">
        <f t="shared" si="1"/>
        <v>28437.818</v>
      </c>
      <c r="E8" s="25">
        <v>0.08</v>
      </c>
      <c r="F8" s="15">
        <f t="shared" si="2"/>
        <v>113751.272</v>
      </c>
      <c r="G8" s="28">
        <v>1564079.99</v>
      </c>
      <c r="H8" s="24">
        <v>43372</v>
      </c>
      <c r="I8" s="15">
        <v>892000</v>
      </c>
      <c r="J8" s="15"/>
      <c r="K8" s="54" t="s">
        <v>20</v>
      </c>
    </row>
    <row r="9" ht="18" customHeight="1" spans="1:11">
      <c r="A9" s="24">
        <v>43851</v>
      </c>
      <c r="B9" s="15">
        <f t="shared" si="0"/>
        <v>970779.422018349</v>
      </c>
      <c r="C9" s="27">
        <v>0.02</v>
      </c>
      <c r="D9" s="26">
        <f t="shared" si="1"/>
        <v>19415.588440367</v>
      </c>
      <c r="E9" s="27">
        <v>0.07</v>
      </c>
      <c r="F9" s="15">
        <f t="shared" si="2"/>
        <v>67954.5595412844</v>
      </c>
      <c r="G9" s="28">
        <v>1058149.57</v>
      </c>
      <c r="H9" s="24">
        <v>43738</v>
      </c>
      <c r="I9" s="15">
        <v>393060</v>
      </c>
      <c r="J9" s="15"/>
      <c r="K9" s="54" t="s">
        <v>20</v>
      </c>
    </row>
    <row r="10" ht="18" customHeight="1" spans="1:11">
      <c r="A10" s="24"/>
      <c r="B10" s="15"/>
      <c r="C10" s="27"/>
      <c r="D10" s="26"/>
      <c r="E10" s="27"/>
      <c r="F10" s="15"/>
      <c r="G10" s="28"/>
      <c r="H10" s="24">
        <v>43776</v>
      </c>
      <c r="I10" s="15">
        <v>179269.7</v>
      </c>
      <c r="J10" s="15"/>
      <c r="K10" s="54" t="s">
        <v>20</v>
      </c>
    </row>
    <row r="11" ht="18" customHeight="1" spans="1:11">
      <c r="A11" s="24"/>
      <c r="B11" s="15"/>
      <c r="C11" s="27"/>
      <c r="D11" s="26"/>
      <c r="E11" s="27"/>
      <c r="F11" s="15"/>
      <c r="G11" s="28"/>
      <c r="H11" s="24">
        <v>43853</v>
      </c>
      <c r="I11" s="15">
        <v>264710.3</v>
      </c>
      <c r="J11" s="15"/>
      <c r="K11" s="54" t="s">
        <v>20</v>
      </c>
    </row>
    <row r="12" ht="18" customHeight="1" spans="1:11">
      <c r="A12" s="24"/>
      <c r="B12" s="15"/>
      <c r="C12" s="27"/>
      <c r="D12" s="26"/>
      <c r="E12" s="27"/>
      <c r="F12" s="15"/>
      <c r="G12" s="28"/>
      <c r="H12" s="24">
        <v>43922</v>
      </c>
      <c r="I12" s="15">
        <v>50000</v>
      </c>
      <c r="J12" s="15"/>
      <c r="K12" s="54" t="s">
        <v>20</v>
      </c>
    </row>
    <row r="13" ht="18" customHeight="1" spans="1:11">
      <c r="A13" s="24"/>
      <c r="B13" s="15">
        <f>G13/(1+C13+E13)</f>
        <v>0</v>
      </c>
      <c r="C13" s="25"/>
      <c r="D13" s="26">
        <f>G13/(1+E13+C13)*C13</f>
        <v>0</v>
      </c>
      <c r="E13" s="25"/>
      <c r="F13" s="15">
        <f>G13/(1+C13+E13)*E13</f>
        <v>0</v>
      </c>
      <c r="G13" s="28"/>
      <c r="H13" s="24"/>
      <c r="I13" s="15"/>
      <c r="J13" s="15"/>
      <c r="K13" s="54" t="s">
        <v>20</v>
      </c>
    </row>
    <row r="14" ht="18" customHeight="1" spans="1:11">
      <c r="A14" s="29" t="s">
        <v>21</v>
      </c>
      <c r="B14" s="30">
        <f>SUM(B7:B13)</f>
        <v>3652795.36706339</v>
      </c>
      <c r="C14" s="31"/>
      <c r="D14" s="31">
        <f>SUM(D7:D13)</f>
        <v>73055.9073412679</v>
      </c>
      <c r="E14" s="31"/>
      <c r="F14" s="32">
        <f>SUM(F7:F13)</f>
        <v>295117.085595338</v>
      </c>
      <c r="G14" s="31">
        <f>SUM(G7:G13)</f>
        <v>4020968.36</v>
      </c>
      <c r="H14" s="33"/>
      <c r="I14" s="31">
        <f>SUM(I7:I13)</f>
        <v>3177778.8</v>
      </c>
      <c r="J14" s="31"/>
      <c r="K14" s="54"/>
    </row>
    <row r="15" ht="18" customHeight="1" spans="1:13">
      <c r="A15" s="6" t="s">
        <v>22</v>
      </c>
      <c r="K15" s="55"/>
      <c r="L15" s="8"/>
      <c r="M15" s="56"/>
    </row>
    <row r="16" ht="18" customHeight="1" spans="1:16">
      <c r="A16" s="34" t="s">
        <v>23</v>
      </c>
      <c r="B16" s="22" t="s">
        <v>24</v>
      </c>
      <c r="C16" s="21" t="s">
        <v>25</v>
      </c>
      <c r="D16" s="21" t="s">
        <v>26</v>
      </c>
      <c r="E16" s="21" t="s">
        <v>15</v>
      </c>
      <c r="F16" s="22" t="s">
        <v>27</v>
      </c>
      <c r="G16" s="22" t="s">
        <v>13</v>
      </c>
      <c r="H16" s="21" t="s">
        <v>28</v>
      </c>
      <c r="I16" s="22" t="s">
        <v>29</v>
      </c>
      <c r="J16" s="22" t="s">
        <v>30</v>
      </c>
      <c r="K16" s="21" t="s">
        <v>19</v>
      </c>
      <c r="L16" s="57" t="s">
        <v>31</v>
      </c>
      <c r="M16" s="23" t="s">
        <v>32</v>
      </c>
      <c r="N16" s="23" t="s">
        <v>33</v>
      </c>
      <c r="O16" s="23" t="s">
        <v>34</v>
      </c>
      <c r="P16" s="23" t="s">
        <v>35</v>
      </c>
    </row>
    <row r="17" s="4" customFormat="1" ht="18" customHeight="1" spans="1:16">
      <c r="A17" s="35">
        <v>42767</v>
      </c>
      <c r="B17" s="36">
        <f t="shared" ref="B17:B24" si="3">ROUND(G17/(1+E17),2)</f>
        <v>6536.75</v>
      </c>
      <c r="C17" s="37">
        <v>1</v>
      </c>
      <c r="D17" s="38" t="s">
        <v>36</v>
      </c>
      <c r="E17" s="39">
        <v>0.17</v>
      </c>
      <c r="F17" s="36">
        <f t="shared" ref="F17:F24" si="4">ROUND(G17/(1+E17)*E17,2)</f>
        <v>1111.25</v>
      </c>
      <c r="G17" s="28">
        <v>7648</v>
      </c>
      <c r="H17" s="24"/>
      <c r="I17" s="15"/>
      <c r="J17" s="15"/>
      <c r="K17" s="54"/>
      <c r="L17" s="58" t="s">
        <v>37</v>
      </c>
      <c r="M17" s="59" t="s">
        <v>38</v>
      </c>
      <c r="N17" s="60"/>
      <c r="O17" s="60"/>
      <c r="P17" s="59"/>
    </row>
    <row r="18" s="4" customFormat="1" ht="18" customHeight="1" spans="1:16">
      <c r="A18" s="35">
        <v>42767</v>
      </c>
      <c r="B18" s="36">
        <f t="shared" si="3"/>
        <v>38140</v>
      </c>
      <c r="C18" s="37"/>
      <c r="D18" s="38" t="s">
        <v>39</v>
      </c>
      <c r="E18" s="40"/>
      <c r="F18" s="36">
        <f t="shared" si="4"/>
        <v>0</v>
      </c>
      <c r="G18" s="28">
        <v>38140</v>
      </c>
      <c r="H18" s="24"/>
      <c r="I18" s="15"/>
      <c r="J18" s="15"/>
      <c r="K18" s="54"/>
      <c r="L18" s="58" t="s">
        <v>40</v>
      </c>
      <c r="M18" s="59" t="s">
        <v>41</v>
      </c>
      <c r="N18" s="60"/>
      <c r="O18" s="60"/>
      <c r="P18" s="59"/>
    </row>
    <row r="19" s="4" customFormat="1" ht="18" customHeight="1" spans="1:16">
      <c r="A19" s="35">
        <v>42767</v>
      </c>
      <c r="B19" s="36">
        <f t="shared" si="3"/>
        <v>146050</v>
      </c>
      <c r="C19" s="37"/>
      <c r="D19" s="38" t="s">
        <v>39</v>
      </c>
      <c r="E19" s="40"/>
      <c r="F19" s="36">
        <f t="shared" si="4"/>
        <v>0</v>
      </c>
      <c r="G19" s="28">
        <v>146050</v>
      </c>
      <c r="H19" s="24"/>
      <c r="I19" s="15"/>
      <c r="J19" s="15"/>
      <c r="K19" s="54"/>
      <c r="L19" s="58" t="s">
        <v>40</v>
      </c>
      <c r="M19" s="59" t="s">
        <v>41</v>
      </c>
      <c r="N19" s="60"/>
      <c r="O19" s="60"/>
      <c r="P19" s="59"/>
    </row>
    <row r="20" s="4" customFormat="1" ht="18" customHeight="1" spans="1:16">
      <c r="A20" s="35">
        <v>42826</v>
      </c>
      <c r="B20" s="36">
        <f t="shared" si="3"/>
        <v>103040</v>
      </c>
      <c r="C20" s="37"/>
      <c r="D20" s="38" t="s">
        <v>39</v>
      </c>
      <c r="E20" s="40"/>
      <c r="F20" s="36">
        <f t="shared" si="4"/>
        <v>0</v>
      </c>
      <c r="G20" s="28">
        <v>103040</v>
      </c>
      <c r="H20" s="24"/>
      <c r="I20" s="15"/>
      <c r="J20" s="15"/>
      <c r="K20" s="54"/>
      <c r="L20" s="58" t="s">
        <v>40</v>
      </c>
      <c r="M20" s="59" t="s">
        <v>41</v>
      </c>
      <c r="N20" s="60"/>
      <c r="O20" s="60"/>
      <c r="P20" s="59"/>
    </row>
    <row r="21" s="4" customFormat="1" ht="18" customHeight="1" spans="1:16">
      <c r="A21" s="35">
        <v>42856</v>
      </c>
      <c r="B21" s="36">
        <f t="shared" si="3"/>
        <v>113380</v>
      </c>
      <c r="C21" s="37"/>
      <c r="D21" s="38" t="s">
        <v>39</v>
      </c>
      <c r="E21" s="40"/>
      <c r="F21" s="36">
        <f t="shared" si="4"/>
        <v>0</v>
      </c>
      <c r="G21" s="28">
        <v>113380</v>
      </c>
      <c r="H21" s="24"/>
      <c r="I21" s="15"/>
      <c r="J21" s="15"/>
      <c r="K21" s="54"/>
      <c r="L21" s="58" t="s">
        <v>40</v>
      </c>
      <c r="M21" s="59" t="s">
        <v>41</v>
      </c>
      <c r="N21" s="60"/>
      <c r="O21" s="60"/>
      <c r="P21" s="59"/>
    </row>
    <row r="22" s="4" customFormat="1" ht="18" customHeight="1" spans="1:16">
      <c r="A22" s="35">
        <v>42887</v>
      </c>
      <c r="B22" s="36">
        <f t="shared" si="3"/>
        <v>207692.31</v>
      </c>
      <c r="C22" s="37">
        <v>3</v>
      </c>
      <c r="D22" s="38" t="s">
        <v>36</v>
      </c>
      <c r="E22" s="39">
        <v>0.17</v>
      </c>
      <c r="F22" s="36">
        <f t="shared" si="4"/>
        <v>35307.69</v>
      </c>
      <c r="G22" s="28">
        <v>243000</v>
      </c>
      <c r="H22" s="24"/>
      <c r="I22" s="15"/>
      <c r="J22" s="15"/>
      <c r="K22" s="54"/>
      <c r="L22" s="58" t="s">
        <v>42</v>
      </c>
      <c r="M22" s="59" t="s">
        <v>38</v>
      </c>
      <c r="N22" s="60"/>
      <c r="O22" s="60"/>
      <c r="P22" s="59"/>
    </row>
    <row r="23" s="4" customFormat="1" ht="18" customHeight="1" spans="1:16">
      <c r="A23" s="35">
        <v>42888</v>
      </c>
      <c r="B23" s="36">
        <f t="shared" si="3"/>
        <v>109400</v>
      </c>
      <c r="C23" s="37"/>
      <c r="D23" s="38" t="s">
        <v>39</v>
      </c>
      <c r="E23" s="40"/>
      <c r="F23" s="36">
        <f t="shared" si="4"/>
        <v>0</v>
      </c>
      <c r="G23" s="28">
        <v>109400</v>
      </c>
      <c r="H23" s="24"/>
      <c r="I23" s="15"/>
      <c r="J23" s="15"/>
      <c r="K23" s="54"/>
      <c r="L23" s="58" t="s">
        <v>40</v>
      </c>
      <c r="M23" s="59" t="s">
        <v>41</v>
      </c>
      <c r="N23" s="60"/>
      <c r="O23" s="60"/>
      <c r="P23" s="59"/>
    </row>
    <row r="24" s="4" customFormat="1" ht="18" customHeight="1" spans="1:16">
      <c r="A24" s="35">
        <v>42917</v>
      </c>
      <c r="B24" s="36">
        <f t="shared" si="3"/>
        <v>44940</v>
      </c>
      <c r="C24" s="37">
        <v>1</v>
      </c>
      <c r="D24" s="38" t="s">
        <v>36</v>
      </c>
      <c r="E24" s="39">
        <v>0.17</v>
      </c>
      <c r="F24" s="36">
        <f t="shared" si="4"/>
        <v>7639.8</v>
      </c>
      <c r="G24" s="28">
        <v>52579.8</v>
      </c>
      <c r="H24" s="24">
        <v>42879</v>
      </c>
      <c r="I24" s="15">
        <v>52579.8</v>
      </c>
      <c r="J24" s="15"/>
      <c r="K24" s="54" t="s">
        <v>20</v>
      </c>
      <c r="L24" s="58" t="s">
        <v>43</v>
      </c>
      <c r="M24" s="59" t="s">
        <v>44</v>
      </c>
      <c r="N24" s="60"/>
      <c r="O24" s="60"/>
      <c r="P24" s="59"/>
    </row>
    <row r="25" s="4" customFormat="1" ht="18" customHeight="1" spans="1:16">
      <c r="A25" s="35"/>
      <c r="B25" s="36"/>
      <c r="C25" s="37"/>
      <c r="D25" s="38"/>
      <c r="E25" s="39"/>
      <c r="F25" s="36"/>
      <c r="G25" s="28"/>
      <c r="H25" s="24">
        <v>42878</v>
      </c>
      <c r="I25" s="15"/>
      <c r="J25" s="15">
        <v>52579.8</v>
      </c>
      <c r="K25" s="54" t="s">
        <v>45</v>
      </c>
      <c r="L25" s="58" t="s">
        <v>40</v>
      </c>
      <c r="M25" s="59"/>
      <c r="N25" s="60"/>
      <c r="O25" s="60"/>
      <c r="P25" s="59"/>
    </row>
    <row r="26" s="4" customFormat="1" ht="18" customHeight="1" spans="1:16">
      <c r="A26" s="35">
        <v>42917</v>
      </c>
      <c r="B26" s="36">
        <f t="shared" ref="B26:B39" si="5">ROUND(G26/(1+E26),2)</f>
        <v>291262.14</v>
      </c>
      <c r="C26" s="37">
        <v>3</v>
      </c>
      <c r="D26" s="38" t="s">
        <v>36</v>
      </c>
      <c r="E26" s="39">
        <v>0.03</v>
      </c>
      <c r="F26" s="36">
        <f t="shared" ref="F26:F39" si="6">ROUND(G26/(1+E26)*E26,2)</f>
        <v>8737.86</v>
      </c>
      <c r="G26" s="28">
        <v>300000</v>
      </c>
      <c r="H26" s="24">
        <v>42976</v>
      </c>
      <c r="I26" s="15">
        <v>200000</v>
      </c>
      <c r="J26" s="61"/>
      <c r="K26" s="62" t="s">
        <v>20</v>
      </c>
      <c r="L26" s="58" t="s">
        <v>46</v>
      </c>
      <c r="M26" s="63" t="s">
        <v>47</v>
      </c>
      <c r="N26" s="60"/>
      <c r="O26" s="60"/>
      <c r="P26" s="59"/>
    </row>
    <row r="27" s="4" customFormat="1" ht="18" customHeight="1" spans="1:16">
      <c r="A27" s="35"/>
      <c r="B27" s="36"/>
      <c r="C27" s="37"/>
      <c r="D27" s="38"/>
      <c r="E27" s="39"/>
      <c r="F27" s="36"/>
      <c r="G27" s="28"/>
      <c r="H27" s="24">
        <v>42975</v>
      </c>
      <c r="I27" s="15"/>
      <c r="J27" s="61">
        <v>200000</v>
      </c>
      <c r="K27" s="62" t="s">
        <v>45</v>
      </c>
      <c r="L27" s="63" t="s">
        <v>40</v>
      </c>
      <c r="M27" s="59"/>
      <c r="N27" s="60"/>
      <c r="O27" s="60"/>
      <c r="P27" s="59"/>
    </row>
    <row r="28" s="4" customFormat="1" ht="18" customHeight="1" spans="1:16">
      <c r="A28" s="35">
        <v>42918</v>
      </c>
      <c r="B28" s="36">
        <f t="shared" si="5"/>
        <v>197307.69</v>
      </c>
      <c r="C28" s="37">
        <v>2</v>
      </c>
      <c r="D28" s="38" t="s">
        <v>36</v>
      </c>
      <c r="E28" s="39">
        <v>0.17</v>
      </c>
      <c r="F28" s="36">
        <f t="shared" si="6"/>
        <v>33542.31</v>
      </c>
      <c r="G28" s="28">
        <v>230850</v>
      </c>
      <c r="H28" s="24">
        <v>42985</v>
      </c>
      <c r="I28" s="15">
        <v>230850</v>
      </c>
      <c r="J28" s="15"/>
      <c r="K28" s="54" t="s">
        <v>20</v>
      </c>
      <c r="L28" s="58" t="s">
        <v>48</v>
      </c>
      <c r="M28" s="59" t="s">
        <v>49</v>
      </c>
      <c r="N28" s="60"/>
      <c r="O28" s="60"/>
      <c r="P28" s="59"/>
    </row>
    <row r="29" s="4" customFormat="1" ht="18" customHeight="1" spans="1:16">
      <c r="A29" s="35"/>
      <c r="B29" s="36"/>
      <c r="C29" s="37"/>
      <c r="D29" s="38"/>
      <c r="E29" s="39"/>
      <c r="F29" s="36"/>
      <c r="G29" s="28"/>
      <c r="H29" s="24">
        <v>42984</v>
      </c>
      <c r="I29" s="15"/>
      <c r="J29" s="15">
        <v>230850</v>
      </c>
      <c r="K29" s="54" t="s">
        <v>45</v>
      </c>
      <c r="L29" s="58" t="s">
        <v>40</v>
      </c>
      <c r="M29" s="59"/>
      <c r="N29" s="60"/>
      <c r="O29" s="60"/>
      <c r="P29" s="59"/>
    </row>
    <row r="30" s="4" customFormat="1" ht="18" customHeight="1" spans="1:16">
      <c r="A30" s="35">
        <v>42919</v>
      </c>
      <c r="B30" s="36">
        <f t="shared" si="5"/>
        <v>129487.18</v>
      </c>
      <c r="C30" s="37">
        <v>2</v>
      </c>
      <c r="D30" s="38" t="s">
        <v>36</v>
      </c>
      <c r="E30" s="39">
        <v>0.17</v>
      </c>
      <c r="F30" s="36">
        <f t="shared" si="6"/>
        <v>22012.82</v>
      </c>
      <c r="G30" s="28">
        <v>151500</v>
      </c>
      <c r="H30" s="24">
        <v>43145</v>
      </c>
      <c r="I30" s="36">
        <v>610500</v>
      </c>
      <c r="J30" s="64"/>
      <c r="K30" s="62" t="s">
        <v>20</v>
      </c>
      <c r="L30" s="58" t="s">
        <v>42</v>
      </c>
      <c r="M30" s="59" t="s">
        <v>38</v>
      </c>
      <c r="N30" s="60"/>
      <c r="O30" s="60"/>
      <c r="P30" s="59"/>
    </row>
    <row r="31" s="4" customFormat="1" ht="18" customHeight="1" spans="1:16">
      <c r="A31" s="35">
        <v>42917</v>
      </c>
      <c r="B31" s="36">
        <f t="shared" si="5"/>
        <v>104880</v>
      </c>
      <c r="C31" s="37"/>
      <c r="D31" s="38" t="s">
        <v>39</v>
      </c>
      <c r="E31" s="40"/>
      <c r="F31" s="36">
        <f t="shared" si="6"/>
        <v>0</v>
      </c>
      <c r="G31" s="28">
        <v>104880</v>
      </c>
      <c r="H31" s="24"/>
      <c r="I31" s="15"/>
      <c r="J31" s="15"/>
      <c r="K31" s="54"/>
      <c r="L31" s="58" t="s">
        <v>40</v>
      </c>
      <c r="M31" s="59" t="s">
        <v>41</v>
      </c>
      <c r="N31" s="60"/>
      <c r="O31" s="60"/>
      <c r="P31" s="59"/>
    </row>
    <row r="32" s="4" customFormat="1" ht="18" customHeight="1" spans="1:16">
      <c r="A32" s="35">
        <v>42948</v>
      </c>
      <c r="B32" s="36">
        <f t="shared" si="5"/>
        <v>93300</v>
      </c>
      <c r="C32" s="37"/>
      <c r="D32" s="38" t="s">
        <v>39</v>
      </c>
      <c r="E32" s="40"/>
      <c r="F32" s="36">
        <f t="shared" si="6"/>
        <v>0</v>
      </c>
      <c r="G32" s="28">
        <v>93300</v>
      </c>
      <c r="H32" s="24"/>
      <c r="I32" s="15"/>
      <c r="J32" s="15"/>
      <c r="K32" s="54"/>
      <c r="L32" s="58" t="s">
        <v>40</v>
      </c>
      <c r="M32" s="59" t="s">
        <v>41</v>
      </c>
      <c r="N32" s="60"/>
      <c r="O32" s="60"/>
      <c r="P32" s="59"/>
    </row>
    <row r="33" s="4" customFormat="1" ht="18" customHeight="1" spans="1:16">
      <c r="A33" s="35">
        <v>42979</v>
      </c>
      <c r="B33" s="36">
        <f t="shared" si="5"/>
        <v>660194.17</v>
      </c>
      <c r="C33" s="37">
        <v>7</v>
      </c>
      <c r="D33" s="38" t="s">
        <v>36</v>
      </c>
      <c r="E33" s="39">
        <v>0.03</v>
      </c>
      <c r="F33" s="36">
        <f t="shared" si="6"/>
        <v>19805.83</v>
      </c>
      <c r="G33" s="28">
        <v>680000</v>
      </c>
      <c r="H33" s="24">
        <v>43373</v>
      </c>
      <c r="I33" s="15">
        <v>549418.15</v>
      </c>
      <c r="J33" s="15"/>
      <c r="K33" s="54" t="s">
        <v>20</v>
      </c>
      <c r="L33" s="63" t="s">
        <v>46</v>
      </c>
      <c r="M33" s="59" t="s">
        <v>47</v>
      </c>
      <c r="N33" s="60"/>
      <c r="O33" s="60"/>
      <c r="P33" s="59"/>
    </row>
    <row r="34" s="4" customFormat="1" ht="18" customHeight="1" spans="1:16">
      <c r="A34" s="35">
        <v>43070</v>
      </c>
      <c r="B34" s="36">
        <f t="shared" si="5"/>
        <v>18446.6</v>
      </c>
      <c r="C34" s="37">
        <v>1</v>
      </c>
      <c r="D34" s="38" t="s">
        <v>50</v>
      </c>
      <c r="E34" s="39">
        <v>0.03</v>
      </c>
      <c r="F34" s="36">
        <f t="shared" si="6"/>
        <v>553.4</v>
      </c>
      <c r="G34" s="28">
        <v>19000</v>
      </c>
      <c r="H34" s="24"/>
      <c r="I34" s="15"/>
      <c r="J34" s="15"/>
      <c r="K34" s="54"/>
      <c r="L34" s="63" t="s">
        <v>51</v>
      </c>
      <c r="M34" s="59" t="s">
        <v>52</v>
      </c>
      <c r="N34" s="60"/>
      <c r="O34" s="60"/>
      <c r="P34" s="59"/>
    </row>
    <row r="35" s="4" customFormat="1" ht="18" customHeight="1" spans="1:16">
      <c r="A35" s="35">
        <v>43070</v>
      </c>
      <c r="B35" s="36">
        <f t="shared" si="5"/>
        <v>305587.38</v>
      </c>
      <c r="C35" s="37">
        <v>4</v>
      </c>
      <c r="D35" s="38" t="s">
        <v>36</v>
      </c>
      <c r="E35" s="39">
        <v>0.03</v>
      </c>
      <c r="F35" s="36">
        <f t="shared" si="6"/>
        <v>9167.62</v>
      </c>
      <c r="G35" s="28">
        <v>314755</v>
      </c>
      <c r="H35" s="24"/>
      <c r="I35" s="15"/>
      <c r="J35" s="15"/>
      <c r="K35" s="54"/>
      <c r="L35" s="63" t="s">
        <v>46</v>
      </c>
      <c r="M35" s="59" t="s">
        <v>53</v>
      </c>
      <c r="N35" s="60"/>
      <c r="O35" s="60"/>
      <c r="P35" s="59"/>
    </row>
    <row r="36" s="5" customFormat="1" ht="18" customHeight="1" spans="1:16">
      <c r="A36" s="35">
        <v>43070</v>
      </c>
      <c r="B36" s="36">
        <f t="shared" si="5"/>
        <v>197594.59</v>
      </c>
      <c r="C36" s="37">
        <v>3</v>
      </c>
      <c r="D36" s="38" t="s">
        <v>36</v>
      </c>
      <c r="E36" s="39">
        <v>0.11</v>
      </c>
      <c r="F36" s="36">
        <f t="shared" si="6"/>
        <v>21735.41</v>
      </c>
      <c r="G36" s="41">
        <v>219330</v>
      </c>
      <c r="H36" s="24"/>
      <c r="I36" s="15"/>
      <c r="J36" s="61"/>
      <c r="K36" s="62"/>
      <c r="L36" s="63" t="s">
        <v>54</v>
      </c>
      <c r="M36" s="59" t="s">
        <v>55</v>
      </c>
      <c r="N36" s="60"/>
      <c r="O36" s="60"/>
      <c r="P36" s="59"/>
    </row>
    <row r="37" s="5" customFormat="1" ht="18" customHeight="1" spans="1:16">
      <c r="A37" s="35">
        <v>43071</v>
      </c>
      <c r="B37" s="36">
        <f t="shared" si="5"/>
        <v>589468.54</v>
      </c>
      <c r="C37" s="37">
        <v>7</v>
      </c>
      <c r="D37" s="38" t="s">
        <v>50</v>
      </c>
      <c r="E37" s="39">
        <v>0.03</v>
      </c>
      <c r="F37" s="36">
        <f t="shared" si="6"/>
        <v>17684.06</v>
      </c>
      <c r="G37" s="41">
        <v>607152.6</v>
      </c>
      <c r="H37" s="24"/>
      <c r="I37" s="15"/>
      <c r="J37" s="61"/>
      <c r="K37" s="62"/>
      <c r="L37" s="63" t="s">
        <v>56</v>
      </c>
      <c r="M37" s="59" t="s">
        <v>57</v>
      </c>
      <c r="N37" s="60"/>
      <c r="O37" s="60"/>
      <c r="P37" s="59"/>
    </row>
    <row r="38" s="5" customFormat="1" ht="18" customHeight="1" spans="1:16">
      <c r="A38" s="35">
        <v>43344</v>
      </c>
      <c r="B38" s="36">
        <f t="shared" si="5"/>
        <v>113003.32</v>
      </c>
      <c r="C38" s="37"/>
      <c r="D38" s="38" t="s">
        <v>36</v>
      </c>
      <c r="E38" s="39">
        <v>0.16</v>
      </c>
      <c r="F38" s="36">
        <f t="shared" si="6"/>
        <v>18080.53</v>
      </c>
      <c r="G38" s="41">
        <f>99963.15+5365.64+858.5+5365.64+858.5+5365.64+858.5+5365.64+858.5+5365.64+858.5</f>
        <v>131083.85</v>
      </c>
      <c r="H38" s="24">
        <v>43373</v>
      </c>
      <c r="I38" s="15">
        <v>327083.85</v>
      </c>
      <c r="J38" s="61"/>
      <c r="K38" s="62" t="s">
        <v>20</v>
      </c>
      <c r="L38" s="63" t="s">
        <v>58</v>
      </c>
      <c r="M38" s="59" t="s">
        <v>59</v>
      </c>
      <c r="N38" s="60"/>
      <c r="O38" s="60"/>
      <c r="P38" s="59"/>
    </row>
    <row r="39" s="5" customFormat="1" ht="18" customHeight="1" spans="1:16">
      <c r="A39" s="35">
        <v>43344</v>
      </c>
      <c r="B39" s="36">
        <f t="shared" si="5"/>
        <v>168965.52</v>
      </c>
      <c r="C39" s="37"/>
      <c r="D39" s="38" t="s">
        <v>36</v>
      </c>
      <c r="E39" s="39">
        <v>0.16</v>
      </c>
      <c r="F39" s="36">
        <f t="shared" si="6"/>
        <v>27034.48</v>
      </c>
      <c r="G39" s="41">
        <f>84482.76+13517.24+84482.76+13517.24</f>
        <v>196000</v>
      </c>
      <c r="H39" s="24"/>
      <c r="I39" s="15"/>
      <c r="J39" s="61"/>
      <c r="K39" s="62"/>
      <c r="L39" s="63" t="s">
        <v>58</v>
      </c>
      <c r="M39" s="59" t="s">
        <v>60</v>
      </c>
      <c r="N39" s="60"/>
      <c r="O39" s="60"/>
      <c r="P39" s="59"/>
    </row>
    <row r="40" s="5" customFormat="1" ht="18" customHeight="1" spans="1:16">
      <c r="A40" s="35"/>
      <c r="B40" s="36"/>
      <c r="C40" s="37"/>
      <c r="D40" s="38"/>
      <c r="E40" s="39"/>
      <c r="F40" s="36"/>
      <c r="G40" s="41"/>
      <c r="H40" s="24" t="s">
        <v>61</v>
      </c>
      <c r="I40" s="15">
        <v>177476.7</v>
      </c>
      <c r="J40" s="61"/>
      <c r="K40" s="62" t="s">
        <v>20</v>
      </c>
      <c r="L40" s="63" t="s">
        <v>54</v>
      </c>
      <c r="M40" s="59"/>
      <c r="N40" s="60"/>
      <c r="O40" s="60"/>
      <c r="P40" s="59"/>
    </row>
    <row r="41" s="5" customFormat="1" ht="18" customHeight="1" spans="1:16">
      <c r="A41" s="35"/>
      <c r="B41" s="36"/>
      <c r="C41" s="37"/>
      <c r="D41" s="38"/>
      <c r="E41" s="39"/>
      <c r="F41" s="36"/>
      <c r="G41" s="41"/>
      <c r="H41" s="24" t="s">
        <v>62</v>
      </c>
      <c r="I41" s="15">
        <v>389130</v>
      </c>
      <c r="J41" s="61"/>
      <c r="K41" s="65" t="s">
        <v>20</v>
      </c>
      <c r="L41" s="63" t="s">
        <v>46</v>
      </c>
      <c r="M41" s="59"/>
      <c r="N41" s="60"/>
      <c r="O41" s="60"/>
      <c r="P41" s="59"/>
    </row>
    <row r="42" s="5" customFormat="1" ht="18" customHeight="1" spans="1:16">
      <c r="A42" s="35"/>
      <c r="B42" s="36"/>
      <c r="C42" s="37"/>
      <c r="D42" s="38"/>
      <c r="E42" s="39"/>
      <c r="F42" s="36"/>
      <c r="G42" s="41"/>
      <c r="H42" s="24">
        <v>43923</v>
      </c>
      <c r="I42" s="15">
        <v>41843</v>
      </c>
      <c r="J42" s="61"/>
      <c r="K42" s="65" t="s">
        <v>20</v>
      </c>
      <c r="L42" s="63" t="s">
        <v>54</v>
      </c>
      <c r="M42" s="59"/>
      <c r="N42" s="60"/>
      <c r="O42" s="60"/>
      <c r="P42" s="59"/>
    </row>
    <row r="43" s="5" customFormat="1" ht="18" customHeight="1" spans="1:16">
      <c r="A43" s="35"/>
      <c r="B43" s="36"/>
      <c r="C43" s="37"/>
      <c r="D43" s="38"/>
      <c r="E43" s="39"/>
      <c r="F43" s="36"/>
      <c r="G43" s="41"/>
      <c r="H43" s="24">
        <v>43145</v>
      </c>
      <c r="I43" s="15">
        <v>717041</v>
      </c>
      <c r="J43" s="61"/>
      <c r="K43" s="65" t="s">
        <v>45</v>
      </c>
      <c r="L43" s="63" t="s">
        <v>40</v>
      </c>
      <c r="M43" s="59"/>
      <c r="N43" s="60"/>
      <c r="O43" s="60"/>
      <c r="P43" s="59"/>
    </row>
    <row r="44" s="5" customFormat="1" ht="18" customHeight="1" spans="1:16">
      <c r="A44" s="35"/>
      <c r="B44" s="36"/>
      <c r="C44" s="37"/>
      <c r="D44" s="38"/>
      <c r="E44" s="39"/>
      <c r="F44" s="36"/>
      <c r="G44" s="41"/>
      <c r="H44" s="24"/>
      <c r="I44" s="15"/>
      <c r="J44" s="61"/>
      <c r="K44" s="65"/>
      <c r="L44" s="63"/>
      <c r="M44" s="59"/>
      <c r="N44" s="60"/>
      <c r="O44" s="60"/>
      <c r="P44" s="59"/>
    </row>
    <row r="45" s="5" customFormat="1" ht="18" customHeight="1" spans="1:16">
      <c r="A45" s="35"/>
      <c r="B45" s="36"/>
      <c r="C45" s="37"/>
      <c r="D45" s="38"/>
      <c r="E45" s="39"/>
      <c r="F45" s="36"/>
      <c r="G45" s="41"/>
      <c r="H45" s="24"/>
      <c r="I45" s="15"/>
      <c r="J45" s="61"/>
      <c r="K45" s="65"/>
      <c r="L45" s="63"/>
      <c r="M45" s="59"/>
      <c r="N45" s="60"/>
      <c r="O45" s="60"/>
      <c r="P45" s="59"/>
    </row>
    <row r="46" s="5" customFormat="1" ht="18" customHeight="1" spans="1:16">
      <c r="A46" s="35"/>
      <c r="B46" s="36"/>
      <c r="C46" s="37"/>
      <c r="D46" s="38"/>
      <c r="E46" s="39"/>
      <c r="F46" s="36"/>
      <c r="G46" s="41"/>
      <c r="H46" s="24"/>
      <c r="I46" s="15"/>
      <c r="J46" s="61"/>
      <c r="K46" s="65"/>
      <c r="L46" s="63"/>
      <c r="M46" s="59"/>
      <c r="N46" s="60"/>
      <c r="O46" s="60"/>
      <c r="P46" s="59"/>
    </row>
    <row r="47" s="5" customFormat="1" ht="18" customHeight="1" spans="1:16">
      <c r="A47" s="35"/>
      <c r="B47" s="36"/>
      <c r="C47" s="37"/>
      <c r="D47" s="38"/>
      <c r="E47" s="39"/>
      <c r="F47" s="36"/>
      <c r="G47" s="41"/>
      <c r="H47" s="24"/>
      <c r="I47" s="15"/>
      <c r="J47" s="61"/>
      <c r="K47" s="65"/>
      <c r="L47" s="63"/>
      <c r="M47" s="59"/>
      <c r="N47" s="60"/>
      <c r="O47" s="60"/>
      <c r="P47" s="59"/>
    </row>
    <row r="48" s="5" customFormat="1" ht="18" customHeight="1" spans="1:16">
      <c r="A48" s="35"/>
      <c r="B48" s="36"/>
      <c r="C48" s="37"/>
      <c r="D48" s="38"/>
      <c r="E48" s="39"/>
      <c r="F48" s="36"/>
      <c r="G48" s="41"/>
      <c r="H48" s="24"/>
      <c r="I48" s="15"/>
      <c r="J48" s="61"/>
      <c r="K48" s="65"/>
      <c r="L48" s="63"/>
      <c r="M48" s="59"/>
      <c r="N48" s="60"/>
      <c r="O48" s="60"/>
      <c r="P48" s="59"/>
    </row>
    <row r="49" s="5" customFormat="1" ht="18" customHeight="1" spans="1:16">
      <c r="A49" s="35"/>
      <c r="B49" s="36"/>
      <c r="C49" s="37"/>
      <c r="D49" s="38"/>
      <c r="E49" s="39"/>
      <c r="F49" s="36"/>
      <c r="G49" s="41"/>
      <c r="H49" s="24"/>
      <c r="I49" s="15"/>
      <c r="J49" s="61"/>
      <c r="K49" s="65"/>
      <c r="L49" s="63"/>
      <c r="M49" s="59"/>
      <c r="N49" s="60"/>
      <c r="O49" s="60"/>
      <c r="P49" s="59"/>
    </row>
    <row r="50" s="5" customFormat="1" ht="18" customHeight="1" spans="1:16">
      <c r="A50" s="35"/>
      <c r="B50" s="36"/>
      <c r="C50" s="37"/>
      <c r="D50" s="38"/>
      <c r="E50" s="39"/>
      <c r="F50" s="36"/>
      <c r="G50" s="41"/>
      <c r="H50" s="24"/>
      <c r="I50" s="15"/>
      <c r="J50" s="61"/>
      <c r="K50" s="65"/>
      <c r="L50" s="63"/>
      <c r="M50" s="59"/>
      <c r="N50" s="60"/>
      <c r="O50" s="60"/>
      <c r="P50" s="59"/>
    </row>
    <row r="51" s="5" customFormat="1" ht="18" customHeight="1" spans="1:16">
      <c r="A51" s="35"/>
      <c r="B51" s="36"/>
      <c r="C51" s="37"/>
      <c r="D51" s="38"/>
      <c r="E51" s="39"/>
      <c r="F51" s="36"/>
      <c r="G51" s="41"/>
      <c r="H51" s="24" t="s">
        <v>65</v>
      </c>
      <c r="I51" s="15">
        <v>50</v>
      </c>
      <c r="J51" s="61"/>
      <c r="K51" s="62" t="s">
        <v>70</v>
      </c>
      <c r="L51" s="63" t="s">
        <v>71</v>
      </c>
      <c r="M51" s="59"/>
      <c r="N51" s="60"/>
      <c r="O51" s="60"/>
      <c r="P51" s="59"/>
    </row>
    <row r="52" s="5" customFormat="1" ht="18" customHeight="1" spans="1:16">
      <c r="A52" s="35"/>
      <c r="B52" s="36">
        <f>ROUND(G52/(1+E52),2)</f>
        <v>0</v>
      </c>
      <c r="C52" s="37"/>
      <c r="D52" s="38"/>
      <c r="E52" s="39"/>
      <c r="F52" s="36">
        <f>ROUND(G52/(1+E52)*E52,2)</f>
        <v>0</v>
      </c>
      <c r="G52" s="41"/>
      <c r="H52" s="24" t="s">
        <v>72</v>
      </c>
      <c r="I52" s="15">
        <v>583</v>
      </c>
      <c r="J52" s="61"/>
      <c r="K52" s="62" t="s">
        <v>70</v>
      </c>
      <c r="L52" s="63" t="s">
        <v>73</v>
      </c>
      <c r="M52" s="59"/>
      <c r="N52" s="60"/>
      <c r="O52" s="60"/>
      <c r="P52" s="59"/>
    </row>
    <row r="53" s="5" customFormat="1" ht="18" customHeight="1" spans="1:16">
      <c r="A53" s="35"/>
      <c r="B53" s="36">
        <f>ROUND(G53/(1+E53),2)</f>
        <v>0</v>
      </c>
      <c r="C53" s="37"/>
      <c r="D53" s="38"/>
      <c r="E53" s="39"/>
      <c r="F53" s="36">
        <f>ROUND(G53/(1+E53)*E53,2)</f>
        <v>0</v>
      </c>
      <c r="G53" s="41"/>
      <c r="H53" s="24" t="s">
        <v>72</v>
      </c>
      <c r="I53" s="15">
        <v>74750</v>
      </c>
      <c r="J53" s="61"/>
      <c r="K53" s="62" t="s">
        <v>70</v>
      </c>
      <c r="L53" s="63" t="s">
        <v>74</v>
      </c>
      <c r="M53" s="59"/>
      <c r="N53" s="60"/>
      <c r="O53" s="60"/>
      <c r="P53" s="59"/>
    </row>
    <row r="54" s="5" customFormat="1" ht="18" customHeight="1" spans="1:16">
      <c r="A54" s="35"/>
      <c r="B54" s="36">
        <f>ROUND(G54/(1+E54),2)</f>
        <v>0</v>
      </c>
      <c r="C54" s="37"/>
      <c r="D54" s="38"/>
      <c r="E54" s="39"/>
      <c r="F54" s="36">
        <f>ROUND(G54/(1+E54)*E54,2)</f>
        <v>0</v>
      </c>
      <c r="G54" s="41"/>
      <c r="H54" s="24" t="s">
        <v>72</v>
      </c>
      <c r="I54" s="15">
        <v>2648</v>
      </c>
      <c r="J54" s="61"/>
      <c r="K54" s="62" t="s">
        <v>68</v>
      </c>
      <c r="L54" s="63" t="s">
        <v>69</v>
      </c>
      <c r="M54" s="59"/>
      <c r="N54" s="60"/>
      <c r="O54" s="60"/>
      <c r="P54" s="59"/>
    </row>
    <row r="55" s="5" customFormat="1" ht="18" customHeight="1" spans="1:16">
      <c r="A55" s="35"/>
      <c r="B55" s="36">
        <f>ROUND(G55/(1+E55),2)</f>
        <v>0</v>
      </c>
      <c r="C55" s="37"/>
      <c r="D55" s="38"/>
      <c r="E55" s="39"/>
      <c r="F55" s="36">
        <f>ROUND(G55/(1+E55)*E55,2)</f>
        <v>0</v>
      </c>
      <c r="G55" s="41"/>
      <c r="H55" s="24" t="s">
        <v>72</v>
      </c>
      <c r="I55" s="15">
        <v>100</v>
      </c>
      <c r="J55" s="61"/>
      <c r="K55" s="62" t="s">
        <v>70</v>
      </c>
      <c r="L55" s="63" t="s">
        <v>71</v>
      </c>
      <c r="M55" s="59"/>
      <c r="N55" s="60"/>
      <c r="O55" s="60"/>
      <c r="P55" s="59"/>
    </row>
    <row r="56" s="5" customFormat="1" ht="18" customHeight="1" spans="1:16">
      <c r="A56" s="35"/>
      <c r="B56" s="36">
        <f>ROUND(G56/(1+E56),2)</f>
        <v>14712</v>
      </c>
      <c r="C56" s="37"/>
      <c r="D56" s="38"/>
      <c r="E56" s="39"/>
      <c r="F56" s="36">
        <f>ROUND(G56/(1+E56)*E56,2)</f>
        <v>0</v>
      </c>
      <c r="G56" s="41">
        <v>14712</v>
      </c>
      <c r="H56" s="24" t="s">
        <v>72</v>
      </c>
      <c r="I56" s="15">
        <v>14712</v>
      </c>
      <c r="J56" s="61"/>
      <c r="K56" s="62" t="s">
        <v>70</v>
      </c>
      <c r="L56" s="63" t="s">
        <v>75</v>
      </c>
      <c r="M56" s="59"/>
      <c r="N56" s="60"/>
      <c r="O56" s="60"/>
      <c r="P56" s="59"/>
    </row>
    <row r="57" s="5" customFormat="1" ht="18" customHeight="1" spans="1:16">
      <c r="A57" s="35"/>
      <c r="B57" s="36"/>
      <c r="C57" s="37"/>
      <c r="D57" s="38"/>
      <c r="E57" s="39"/>
      <c r="F57" s="36"/>
      <c r="G57" s="41"/>
      <c r="H57" s="24" t="s">
        <v>76</v>
      </c>
      <c r="I57" s="15">
        <v>1793</v>
      </c>
      <c r="J57" s="61"/>
      <c r="K57" s="62" t="s">
        <v>68</v>
      </c>
      <c r="L57" s="63" t="s">
        <v>69</v>
      </c>
      <c r="M57" s="59"/>
      <c r="N57" s="60"/>
      <c r="O57" s="60"/>
      <c r="P57" s="59"/>
    </row>
    <row r="58" s="5" customFormat="1" ht="18" customHeight="1" spans="1:16">
      <c r="A58" s="35"/>
      <c r="B58" s="36"/>
      <c r="C58" s="37"/>
      <c r="D58" s="38"/>
      <c r="E58" s="39"/>
      <c r="F58" s="36"/>
      <c r="G58" s="41"/>
      <c r="H58" s="24" t="s">
        <v>77</v>
      </c>
      <c r="I58" s="15">
        <v>3930</v>
      </c>
      <c r="J58" s="61"/>
      <c r="K58" s="62" t="s">
        <v>68</v>
      </c>
      <c r="L58" s="63" t="s">
        <v>69</v>
      </c>
      <c r="M58" s="59"/>
      <c r="N58" s="60"/>
      <c r="O58" s="60"/>
      <c r="P58" s="59"/>
    </row>
    <row r="59" s="5" customFormat="1" ht="18" customHeight="1" spans="1:16">
      <c r="A59" s="35"/>
      <c r="B59" s="36">
        <f>ROUND(G59/(1+E59),2)</f>
        <v>0</v>
      </c>
      <c r="C59" s="37"/>
      <c r="D59" s="38"/>
      <c r="E59" s="39"/>
      <c r="F59" s="36">
        <f>ROUND(G59/(1+E59)*E59,2)</f>
        <v>0</v>
      </c>
      <c r="G59" s="41"/>
      <c r="H59" s="24" t="s">
        <v>78</v>
      </c>
      <c r="I59" s="36">
        <v>8920</v>
      </c>
      <c r="J59" s="64"/>
      <c r="K59" s="62" t="s">
        <v>68</v>
      </c>
      <c r="L59" s="63" t="s">
        <v>69</v>
      </c>
      <c r="M59" s="59"/>
      <c r="N59" s="60"/>
      <c r="O59" s="60"/>
      <c r="P59" s="59"/>
    </row>
    <row r="60" s="5" customFormat="1" ht="18" customHeight="1" spans="1:16">
      <c r="A60" s="35"/>
      <c r="B60" s="36">
        <f>ROUND(G60/(1+E60),2)</f>
        <v>0</v>
      </c>
      <c r="C60" s="37"/>
      <c r="D60" s="38"/>
      <c r="E60" s="39"/>
      <c r="F60" s="36">
        <f>ROUND(G60/(1+E60)*E60,2)</f>
        <v>0</v>
      </c>
      <c r="G60" s="41"/>
      <c r="H60" s="24" t="s">
        <v>78</v>
      </c>
      <c r="I60" s="36">
        <v>500</v>
      </c>
      <c r="J60" s="64"/>
      <c r="K60" s="62" t="s">
        <v>70</v>
      </c>
      <c r="L60" s="63" t="s">
        <v>79</v>
      </c>
      <c r="M60" s="59"/>
      <c r="N60" s="60"/>
      <c r="O60" s="60"/>
      <c r="P60" s="59"/>
    </row>
    <row r="61" s="5" customFormat="1" ht="18" customHeight="1" spans="1:16">
      <c r="A61" s="35"/>
      <c r="B61" s="36">
        <f>ROUND(G61/(1+E61),2)</f>
        <v>0</v>
      </c>
      <c r="C61" s="37"/>
      <c r="D61" s="38"/>
      <c r="E61" s="39"/>
      <c r="F61" s="36">
        <f>ROUND(G61/(1+E61)*E61,2)</f>
        <v>0</v>
      </c>
      <c r="G61" s="41"/>
      <c r="H61" s="24" t="s">
        <v>78</v>
      </c>
      <c r="I61" s="15">
        <v>6078</v>
      </c>
      <c r="J61" s="61"/>
      <c r="K61" s="62" t="s">
        <v>70</v>
      </c>
      <c r="L61" s="63" t="s">
        <v>80</v>
      </c>
      <c r="M61" s="59"/>
      <c r="N61" s="60"/>
      <c r="O61" s="60"/>
      <c r="P61" s="59"/>
    </row>
    <row r="62" s="5" customFormat="1" ht="18" customHeight="1" spans="1:16">
      <c r="A62" s="35"/>
      <c r="B62" s="36">
        <f>ROUND(G62/(1+E62),2)</f>
        <v>0</v>
      </c>
      <c r="C62" s="37"/>
      <c r="D62" s="38"/>
      <c r="E62" s="39"/>
      <c r="F62" s="36">
        <f>ROUND(G62/(1+E62)*E62,2)</f>
        <v>0</v>
      </c>
      <c r="G62" s="41"/>
      <c r="H62" s="24" t="s">
        <v>81</v>
      </c>
      <c r="I62" s="36">
        <v>500</v>
      </c>
      <c r="J62" s="64"/>
      <c r="K62" s="62" t="s">
        <v>70</v>
      </c>
      <c r="L62" s="63" t="s">
        <v>82</v>
      </c>
      <c r="M62" s="59"/>
      <c r="N62" s="60"/>
      <c r="O62" s="60"/>
      <c r="P62" s="59"/>
    </row>
    <row r="63" s="5" customFormat="1" ht="18" customHeight="1" spans="1:16">
      <c r="A63" s="35"/>
      <c r="B63" s="36">
        <f>ROUND(G63/(1+E63),2)</f>
        <v>0</v>
      </c>
      <c r="C63" s="37"/>
      <c r="D63" s="38"/>
      <c r="E63" s="39"/>
      <c r="F63" s="36">
        <f>ROUND(G63/(1+E63)*E63,2)</f>
        <v>0</v>
      </c>
      <c r="G63" s="41"/>
      <c r="H63" s="24" t="s">
        <v>81</v>
      </c>
      <c r="I63" s="36">
        <v>757</v>
      </c>
      <c r="J63" s="64"/>
      <c r="K63" s="62" t="s">
        <v>70</v>
      </c>
      <c r="L63" s="63" t="s">
        <v>83</v>
      </c>
      <c r="M63" s="59"/>
      <c r="N63" s="60"/>
      <c r="O63" s="60"/>
      <c r="P63" s="59"/>
    </row>
    <row r="64" s="5" customFormat="1" ht="18" customHeight="1" spans="1:16">
      <c r="A64" s="35"/>
      <c r="B64" s="36">
        <f>ROUND(G64/(1+E64),2)</f>
        <v>69940</v>
      </c>
      <c r="C64" s="37"/>
      <c r="D64" s="38"/>
      <c r="E64" s="39"/>
      <c r="F64" s="36">
        <f>ROUND(G64/(1+E64)*E64,2)</f>
        <v>0</v>
      </c>
      <c r="G64" s="41">
        <v>69940</v>
      </c>
      <c r="H64" s="24" t="s">
        <v>81</v>
      </c>
      <c r="I64" s="36">
        <v>69940</v>
      </c>
      <c r="J64" s="64"/>
      <c r="K64" s="62" t="s">
        <v>70</v>
      </c>
      <c r="L64" s="63" t="s">
        <v>75</v>
      </c>
      <c r="M64" s="59"/>
      <c r="N64" s="60"/>
      <c r="O64" s="60"/>
      <c r="P64" s="59"/>
    </row>
    <row r="65" ht="18" customHeight="1" spans="1:16">
      <c r="A65" s="31" t="s">
        <v>21</v>
      </c>
      <c r="B65" s="30">
        <f>SUM(B17:B64)</f>
        <v>3723328.19</v>
      </c>
      <c r="C65" s="31"/>
      <c r="D65" s="42"/>
      <c r="E65" s="42"/>
      <c r="F65" s="32">
        <f>SUM(F17:F64)</f>
        <v>222413.06</v>
      </c>
      <c r="G65" s="43">
        <f>SUM(G17:G64)</f>
        <v>3945741.25</v>
      </c>
      <c r="H65" s="44"/>
      <c r="I65" s="31">
        <f>SUM(I17:I64)</f>
        <v>3481183.5</v>
      </c>
      <c r="J65" s="66">
        <f>SUM(J17:J64)</f>
        <v>483429.8</v>
      </c>
      <c r="K65" s="62"/>
      <c r="L65" s="42"/>
      <c r="M65" s="33"/>
      <c r="N65" s="54"/>
      <c r="O65" s="54"/>
      <c r="P65" s="33"/>
    </row>
    <row r="66" ht="18" customHeight="1" spans="1:15">
      <c r="A66" s="45"/>
      <c r="B66" s="45">
        <f>B14-B65</f>
        <v>-70532.8229366099</v>
      </c>
      <c r="C66" s="45"/>
      <c r="D66" s="46"/>
      <c r="E66" s="46"/>
      <c r="F66" s="47"/>
      <c r="G66" s="45">
        <f>G14-G65</f>
        <v>75227.1099999999</v>
      </c>
      <c r="H66" s="23" t="s">
        <v>84</v>
      </c>
      <c r="I66" s="31">
        <f>I14-I65+J65</f>
        <v>180025.099999999</v>
      </c>
      <c r="J66" s="45"/>
      <c r="K66" s="67"/>
      <c r="L66" s="68"/>
      <c r="N66" s="67"/>
      <c r="O66" s="67"/>
    </row>
    <row r="67" ht="18" customHeight="1" spans="1:7">
      <c r="A67" s="6" t="s">
        <v>85</v>
      </c>
      <c r="C67" s="6"/>
      <c r="G67" s="7">
        <f>221859.66-222413.06</f>
        <v>-553.399999999994</v>
      </c>
    </row>
    <row r="68" ht="18" customHeight="1" spans="1:9">
      <c r="A68" s="23" t="s">
        <v>86</v>
      </c>
      <c r="B68" s="22" t="s">
        <v>87</v>
      </c>
      <c r="C68" s="33"/>
      <c r="D68" s="23" t="s">
        <v>86</v>
      </c>
      <c r="E68" s="21" t="s">
        <v>15</v>
      </c>
      <c r="F68" s="22" t="s">
        <v>87</v>
      </c>
      <c r="G68" s="22" t="s">
        <v>88</v>
      </c>
      <c r="H68" s="21" t="s">
        <v>89</v>
      </c>
      <c r="I68" s="7" t="s">
        <v>90</v>
      </c>
    </row>
    <row r="69" ht="18" customHeight="1" spans="1:9">
      <c r="A69" s="33" t="s">
        <v>91</v>
      </c>
      <c r="B69" s="19">
        <f>(B14-B65)*0.25</f>
        <v>-17633.2057341525</v>
      </c>
      <c r="C69" s="33"/>
      <c r="D69" s="48" t="s">
        <v>92</v>
      </c>
      <c r="E69" s="49" t="s">
        <v>93</v>
      </c>
      <c r="F69" s="50">
        <f>F14-F65</f>
        <v>72704.025595338</v>
      </c>
      <c r="G69" s="2">
        <v>0</v>
      </c>
      <c r="H69" s="15">
        <v>4749.46605405401</v>
      </c>
      <c r="I69" s="7">
        <f>F9</f>
        <v>67954.5595412844</v>
      </c>
    </row>
    <row r="70" ht="18" customHeight="1" spans="1:9">
      <c r="A70" s="33" t="s">
        <v>94</v>
      </c>
      <c r="B70" s="17" t="s">
        <v>95</v>
      </c>
      <c r="C70" s="33"/>
      <c r="D70" s="69" t="s">
        <v>96</v>
      </c>
      <c r="E70" s="16">
        <v>0.05</v>
      </c>
      <c r="F70" s="2">
        <f>F69*E70</f>
        <v>3635.2012797669</v>
      </c>
      <c r="G70" s="2">
        <v>0</v>
      </c>
      <c r="H70" s="15">
        <v>237.4733027027</v>
      </c>
      <c r="I70" s="7">
        <f>I69*E70</f>
        <v>3397.72797706422</v>
      </c>
    </row>
    <row r="71" ht="18" customHeight="1" spans="1:9">
      <c r="A71" s="33" t="s">
        <v>73</v>
      </c>
      <c r="B71" s="70">
        <f>B14*E74</f>
        <v>2191.67722023804</v>
      </c>
      <c r="C71" s="33"/>
      <c r="D71" s="69" t="s">
        <v>97</v>
      </c>
      <c r="E71" s="16">
        <v>0.03</v>
      </c>
      <c r="F71" s="2">
        <f>F69*E71</f>
        <v>2181.12076786014</v>
      </c>
      <c r="G71" s="2">
        <v>0</v>
      </c>
      <c r="H71" s="15">
        <v>142.48398162162</v>
      </c>
      <c r="I71" s="7">
        <f>I69*E71</f>
        <v>2038.63678623853</v>
      </c>
    </row>
    <row r="72" ht="18" customHeight="1" spans="1:9">
      <c r="A72" s="33"/>
      <c r="B72" s="2"/>
      <c r="C72" s="33"/>
      <c r="D72" s="69" t="s">
        <v>98</v>
      </c>
      <c r="E72" s="16">
        <v>0.02</v>
      </c>
      <c r="F72" s="2">
        <f>F69*E72</f>
        <v>1454.08051190676</v>
      </c>
      <c r="G72" s="2">
        <v>0</v>
      </c>
      <c r="H72" s="15">
        <v>94.9893210810801</v>
      </c>
      <c r="I72" s="7">
        <f>I69*E72</f>
        <v>1359.09119082569</v>
      </c>
    </row>
    <row r="73" ht="18" customHeight="1" spans="1:9">
      <c r="A73" s="29" t="s">
        <v>99</v>
      </c>
      <c r="B73" s="71">
        <f t="shared" ref="B73:G73" si="7">SUM(B69:B72)</f>
        <v>-15441.5285139144</v>
      </c>
      <c r="C73" s="33"/>
      <c r="D73" s="48" t="s">
        <v>99</v>
      </c>
      <c r="E73" s="48"/>
      <c r="F73" s="50">
        <f t="shared" si="7"/>
        <v>79974.4281548718</v>
      </c>
      <c r="G73" s="50">
        <f t="shared" si="7"/>
        <v>0</v>
      </c>
      <c r="H73" s="50">
        <v>5224.41265945941</v>
      </c>
      <c r="I73" s="7">
        <f>SUM(I69:I72)</f>
        <v>74750.0154954129</v>
      </c>
    </row>
    <row r="74" ht="18" customHeight="1" spans="3:8">
      <c r="C74" s="6"/>
      <c r="D74" s="15" t="s">
        <v>73</v>
      </c>
      <c r="E74" s="72">
        <v>0.0006</v>
      </c>
      <c r="F74" s="2">
        <f>B14*E74</f>
        <v>2191.67722023804</v>
      </c>
      <c r="G74" s="2">
        <f>B7*0.0006</f>
        <v>756.075027027027</v>
      </c>
      <c r="H74" s="15">
        <v>853.13454</v>
      </c>
    </row>
    <row r="75" ht="18" customHeight="1" spans="3:9">
      <c r="C75" s="6"/>
      <c r="D75" s="32" t="s">
        <v>21</v>
      </c>
      <c r="E75" s="32"/>
      <c r="F75" s="50">
        <f>F73+F74</f>
        <v>82166.1053751098</v>
      </c>
      <c r="G75" s="50">
        <f>G73+G74</f>
        <v>756.075027027027</v>
      </c>
      <c r="H75" s="50">
        <v>6077.54719945941</v>
      </c>
      <c r="I75" s="7" t="s">
        <v>100</v>
      </c>
    </row>
    <row r="76" ht="18" customHeight="1" spans="3:9">
      <c r="C76" s="6"/>
      <c r="I76" s="7">
        <f>G36-I40</f>
        <v>41853.3</v>
      </c>
    </row>
    <row r="77" ht="18" customHeight="1" spans="3:9">
      <c r="C77" s="6"/>
      <c r="G77" s="7">
        <f>SUBTOTAL(9,G26:G76)</f>
        <v>7154430.56005405</v>
      </c>
      <c r="I77" s="7">
        <f>SUBTOTAL(9,I26:I76)</f>
        <v>7281165.63099083</v>
      </c>
    </row>
    <row r="78" ht="18" customHeight="1" spans="3:8">
      <c r="C78" s="6"/>
      <c r="H78" s="8">
        <f>G77-I77</f>
        <v>-126735.070936772</v>
      </c>
    </row>
    <row r="79" ht="18" customHeight="1" spans="3:3">
      <c r="C79" s="6"/>
    </row>
    <row r="80" spans="3:3">
      <c r="C80" s="6"/>
    </row>
    <row r="81" spans="3:3">
      <c r="C81" s="6"/>
    </row>
    <row r="82" spans="3:3">
      <c r="C82" s="6"/>
    </row>
    <row r="83" spans="3:3">
      <c r="C83" s="6"/>
    </row>
    <row r="84" spans="3:3">
      <c r="C84" s="6"/>
    </row>
    <row r="85" spans="3:3">
      <c r="C85" s="6"/>
    </row>
    <row r="86" spans="3:3">
      <c r="C86" s="6"/>
    </row>
    <row r="87" spans="3:3">
      <c r="C87" s="6"/>
    </row>
    <row r="88" spans="3:3">
      <c r="C88" s="6"/>
    </row>
    <row r="89" spans="3:3">
      <c r="C89" s="6"/>
    </row>
    <row r="90" spans="3:3">
      <c r="C90" s="6"/>
    </row>
    <row r="91" spans="3:3">
      <c r="C91" s="6"/>
    </row>
    <row r="92" spans="3:3">
      <c r="C92" s="6"/>
    </row>
    <row r="93" spans="3:3">
      <c r="C93" s="6"/>
    </row>
    <row r="94" spans="3:3">
      <c r="C94" s="6"/>
    </row>
    <row r="95" spans="3:3">
      <c r="C95" s="6"/>
    </row>
  </sheetData>
  <autoFilter ref="A16:P78">
    <extLst/>
  </autoFilter>
  <mergeCells count="8">
    <mergeCell ref="A1:K1"/>
    <mergeCell ref="H2:K2"/>
    <mergeCell ref="C5:D5"/>
    <mergeCell ref="E5:F5"/>
    <mergeCell ref="H5:K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0"/>
  <sheetViews>
    <sheetView topLeftCell="A34" workbookViewId="0">
      <selection activeCell="G60" sqref="G60"/>
    </sheetView>
  </sheetViews>
  <sheetFormatPr defaultColWidth="9" defaultRowHeight="11.25"/>
  <cols>
    <col min="1" max="1" width="10.75" style="6" customWidth="1"/>
    <col min="2" max="2" width="13.125" style="7" customWidth="1"/>
    <col min="3" max="3" width="6" style="8" customWidth="1"/>
    <col min="4" max="4" width="13.375" style="8" customWidth="1"/>
    <col min="5" max="5" width="6" style="8" customWidth="1"/>
    <col min="6" max="6" width="13.125" style="7" customWidth="1"/>
    <col min="7" max="7" width="14.125" style="7" customWidth="1"/>
    <col min="8" max="8" width="13.625" style="8" customWidth="1"/>
    <col min="9" max="10" width="13.875" style="7" customWidth="1"/>
    <col min="11" max="11" width="6.125" style="9" customWidth="1"/>
    <col min="12" max="12" width="31.5" style="10" customWidth="1"/>
    <col min="13" max="13" width="16" style="10" customWidth="1"/>
    <col min="14" max="14" width="6" style="10" customWidth="1"/>
    <col min="15" max="15" width="5.625" style="10" customWidth="1"/>
    <col min="16" max="16384" width="9" style="10"/>
  </cols>
  <sheetData>
    <row r="1" ht="21.95" customHeight="1" spans="1:13">
      <c r="A1" s="11" t="s">
        <v>101</v>
      </c>
      <c r="B1" s="11"/>
      <c r="C1" s="11"/>
      <c r="D1" s="11"/>
      <c r="E1" s="11"/>
      <c r="F1" s="12"/>
      <c r="G1" s="12"/>
      <c r="H1" s="11"/>
      <c r="I1" s="12"/>
      <c r="J1" s="12"/>
      <c r="K1" s="11"/>
      <c r="L1" s="20"/>
      <c r="M1" s="20"/>
    </row>
    <row r="2" ht="18" customHeight="1" spans="1:13">
      <c r="A2" s="13" t="s">
        <v>1</v>
      </c>
      <c r="B2" s="14">
        <v>42682</v>
      </c>
      <c r="C2" s="15" t="s">
        <v>2</v>
      </c>
      <c r="D2" s="15">
        <v>3496847.28</v>
      </c>
      <c r="E2" s="16" t="s">
        <v>3</v>
      </c>
      <c r="F2" s="2"/>
      <c r="G2" s="17" t="s">
        <v>4</v>
      </c>
      <c r="H2" s="18" t="s">
        <v>5</v>
      </c>
      <c r="I2" s="51"/>
      <c r="J2" s="51"/>
      <c r="K2" s="52"/>
      <c r="L2" s="20"/>
      <c r="M2" s="20"/>
    </row>
    <row r="3" ht="18" customHeight="1" spans="1:13">
      <c r="A3" s="13" t="s">
        <v>6</v>
      </c>
      <c r="B3" s="19"/>
      <c r="C3" s="15" t="s">
        <v>7</v>
      </c>
      <c r="D3" s="15">
        <v>4232598.27</v>
      </c>
      <c r="H3" s="20"/>
      <c r="I3" s="53"/>
      <c r="J3" s="53"/>
      <c r="K3" s="20"/>
      <c r="L3" s="20"/>
      <c r="M3" s="20"/>
    </row>
    <row r="4" ht="18" customHeight="1" spans="1:13">
      <c r="A4" s="6" t="s">
        <v>8</v>
      </c>
      <c r="H4" s="20"/>
      <c r="I4" s="53"/>
      <c r="J4" s="53"/>
      <c r="K4" s="20"/>
      <c r="L4" s="20"/>
      <c r="M4" s="20"/>
    </row>
    <row r="5" ht="18" customHeight="1" spans="1:11">
      <c r="A5" s="21" t="s">
        <v>9</v>
      </c>
      <c r="B5" s="22" t="s">
        <v>10</v>
      </c>
      <c r="C5" s="21" t="s">
        <v>11</v>
      </c>
      <c r="D5" s="21"/>
      <c r="E5" s="21" t="s">
        <v>12</v>
      </c>
      <c r="F5" s="22"/>
      <c r="G5" s="22" t="s">
        <v>13</v>
      </c>
      <c r="H5" s="23" t="s">
        <v>14</v>
      </c>
      <c r="I5" s="22"/>
      <c r="J5" s="22"/>
      <c r="K5" s="23"/>
    </row>
    <row r="6" ht="18" customHeight="1" spans="1:11">
      <c r="A6" s="21"/>
      <c r="B6" s="22"/>
      <c r="C6" s="21" t="s">
        <v>15</v>
      </c>
      <c r="D6" s="21" t="s">
        <v>16</v>
      </c>
      <c r="E6" s="21" t="s">
        <v>15</v>
      </c>
      <c r="F6" s="22" t="s">
        <v>16</v>
      </c>
      <c r="G6" s="22"/>
      <c r="H6" s="23" t="s">
        <v>17</v>
      </c>
      <c r="I6" s="22" t="s">
        <v>18</v>
      </c>
      <c r="J6" s="22"/>
      <c r="K6" s="23" t="s">
        <v>19</v>
      </c>
    </row>
    <row r="7" ht="18" customHeight="1" spans="1:11">
      <c r="A7" s="24">
        <v>43007</v>
      </c>
      <c r="B7" s="15">
        <f>G7/(1+C7+E7)</f>
        <v>1260125.04504504</v>
      </c>
      <c r="C7" s="25">
        <v>0.02</v>
      </c>
      <c r="D7" s="26">
        <f>G7/(1+E7+C7)*C7</f>
        <v>25202.5009009009</v>
      </c>
      <c r="E7" s="27">
        <v>0.09</v>
      </c>
      <c r="F7" s="15">
        <f>G7/(1+C7+E7)*E7</f>
        <v>113411.254054054</v>
      </c>
      <c r="G7" s="28">
        <v>1398738.8</v>
      </c>
      <c r="H7" s="24">
        <v>43145</v>
      </c>
      <c r="I7" s="15">
        <v>1398738.8</v>
      </c>
      <c r="J7" s="15"/>
      <c r="K7" s="54" t="s">
        <v>20</v>
      </c>
    </row>
    <row r="8" ht="18" customHeight="1" spans="1:11">
      <c r="A8" s="24">
        <v>43347</v>
      </c>
      <c r="B8" s="15">
        <f>G8/(1+C8+E8)</f>
        <v>1421890.9</v>
      </c>
      <c r="C8" s="25">
        <v>0.02</v>
      </c>
      <c r="D8" s="26">
        <f>G8/(1+E8+C8)*C8</f>
        <v>28437.818</v>
      </c>
      <c r="E8" s="25">
        <v>0.08</v>
      </c>
      <c r="F8" s="15">
        <f>G8/(1+C8+E8)*E8</f>
        <v>113751.272</v>
      </c>
      <c r="G8" s="28">
        <v>1564079.99</v>
      </c>
      <c r="H8" s="24">
        <v>43372</v>
      </c>
      <c r="I8" s="15">
        <v>892000</v>
      </c>
      <c r="J8" s="15"/>
      <c r="K8" s="54" t="s">
        <v>20</v>
      </c>
    </row>
    <row r="9" ht="18" customHeight="1" spans="1:11">
      <c r="A9" s="24">
        <v>43851</v>
      </c>
      <c r="B9" s="15">
        <f>G9/(1+C9+E9)</f>
        <v>970779.422018349</v>
      </c>
      <c r="C9" s="27">
        <v>0.02</v>
      </c>
      <c r="D9" s="26">
        <f>G9/(1+E9+C9)*C9</f>
        <v>19415.588440367</v>
      </c>
      <c r="E9" s="27">
        <v>0.07</v>
      </c>
      <c r="F9" s="15">
        <f>G9/(1+C9+E9)*E9</f>
        <v>67954.5595412844</v>
      </c>
      <c r="G9" s="28">
        <v>1058149.57</v>
      </c>
      <c r="H9" s="24">
        <v>43738</v>
      </c>
      <c r="I9" s="15">
        <v>393060</v>
      </c>
      <c r="J9" s="15"/>
      <c r="K9" s="54" t="s">
        <v>20</v>
      </c>
    </row>
    <row r="10" ht="18" customHeight="1" spans="1:11">
      <c r="A10" s="24"/>
      <c r="B10" s="15"/>
      <c r="C10" s="27"/>
      <c r="D10" s="26"/>
      <c r="E10" s="27"/>
      <c r="F10" s="15"/>
      <c r="G10" s="28"/>
      <c r="H10" s="24">
        <v>43776</v>
      </c>
      <c r="I10" s="15">
        <v>179269.7</v>
      </c>
      <c r="J10" s="15"/>
      <c r="K10" s="54" t="s">
        <v>20</v>
      </c>
    </row>
    <row r="11" ht="18" customHeight="1" spans="1:11">
      <c r="A11" s="24"/>
      <c r="B11" s="15">
        <f>G11/(1+C11+E11)</f>
        <v>0</v>
      </c>
      <c r="C11" s="25"/>
      <c r="D11" s="26">
        <f>G11/(1+E11+C11)*C11</f>
        <v>0</v>
      </c>
      <c r="E11" s="25"/>
      <c r="F11" s="15">
        <f>G11/(1+C11+E11)*E11</f>
        <v>0</v>
      </c>
      <c r="G11" s="28"/>
      <c r="H11" s="24">
        <v>43853</v>
      </c>
      <c r="I11" s="15">
        <v>264710.3</v>
      </c>
      <c r="J11" s="15"/>
      <c r="K11" s="54" t="s">
        <v>20</v>
      </c>
    </row>
    <row r="12" ht="18" customHeight="1" spans="1:11">
      <c r="A12" s="29" t="s">
        <v>21</v>
      </c>
      <c r="B12" s="30">
        <f>SUM(B7:B11)</f>
        <v>3652795.36706339</v>
      </c>
      <c r="C12" s="31"/>
      <c r="D12" s="31">
        <f>SUM(D7:D11)</f>
        <v>73055.9073412679</v>
      </c>
      <c r="E12" s="31"/>
      <c r="F12" s="32">
        <f>SUM(F7:F11)</f>
        <v>295117.085595338</v>
      </c>
      <c r="G12" s="31">
        <f>SUM(G7:G11)</f>
        <v>4020968.36</v>
      </c>
      <c r="H12" s="33"/>
      <c r="I12" s="31">
        <f>SUM(I7:I11)</f>
        <v>3127778.8</v>
      </c>
      <c r="J12" s="31"/>
      <c r="K12" s="54"/>
    </row>
    <row r="13" ht="18" customHeight="1" spans="1:13">
      <c r="A13" s="6" t="s">
        <v>22</v>
      </c>
      <c r="K13" s="55"/>
      <c r="L13" s="8"/>
      <c r="M13" s="56"/>
    </row>
    <row r="14" ht="18" customHeight="1" spans="1:16">
      <c r="A14" s="34" t="s">
        <v>23</v>
      </c>
      <c r="B14" s="22" t="s">
        <v>24</v>
      </c>
      <c r="C14" s="21" t="s">
        <v>25</v>
      </c>
      <c r="D14" s="21" t="s">
        <v>26</v>
      </c>
      <c r="E14" s="21" t="s">
        <v>15</v>
      </c>
      <c r="F14" s="22" t="s">
        <v>27</v>
      </c>
      <c r="G14" s="22" t="s">
        <v>13</v>
      </c>
      <c r="H14" s="21" t="s">
        <v>28</v>
      </c>
      <c r="I14" s="22" t="s">
        <v>29</v>
      </c>
      <c r="J14" s="22" t="s">
        <v>30</v>
      </c>
      <c r="K14" s="21" t="s">
        <v>19</v>
      </c>
      <c r="L14" s="57" t="s">
        <v>31</v>
      </c>
      <c r="M14" s="23" t="s">
        <v>32</v>
      </c>
      <c r="N14" s="23" t="s">
        <v>33</v>
      </c>
      <c r="O14" s="23" t="s">
        <v>34</v>
      </c>
      <c r="P14" s="23" t="s">
        <v>35</v>
      </c>
    </row>
    <row r="15" s="4" customFormat="1" ht="18" customHeight="1" spans="1:16">
      <c r="A15" s="35">
        <v>42767</v>
      </c>
      <c r="B15" s="36">
        <f>ROUND(G15/(1+E15),2)</f>
        <v>6536.75</v>
      </c>
      <c r="C15" s="37">
        <v>1</v>
      </c>
      <c r="D15" s="38" t="s">
        <v>36</v>
      </c>
      <c r="E15" s="39">
        <v>0.17</v>
      </c>
      <c r="F15" s="36">
        <f>ROUND(G15/(1+E15)*E15,2)</f>
        <v>1111.25</v>
      </c>
      <c r="G15" s="28">
        <v>7648</v>
      </c>
      <c r="H15" s="24"/>
      <c r="I15" s="15"/>
      <c r="J15" s="15"/>
      <c r="K15" s="54"/>
      <c r="L15" s="58" t="s">
        <v>37</v>
      </c>
      <c r="M15" s="59" t="s">
        <v>38</v>
      </c>
      <c r="N15" s="60"/>
      <c r="O15" s="60"/>
      <c r="P15" s="59"/>
    </row>
    <row r="16" s="4" customFormat="1" ht="18" customHeight="1" spans="1:16">
      <c r="A16" s="35">
        <v>42767</v>
      </c>
      <c r="B16" s="36">
        <f t="shared" ref="B16:B50" si="0">ROUND(G16/(1+E16),2)</f>
        <v>38140</v>
      </c>
      <c r="C16" s="37"/>
      <c r="D16" s="38" t="s">
        <v>39</v>
      </c>
      <c r="E16" s="40"/>
      <c r="F16" s="36">
        <f t="shared" ref="F16:F50" si="1">ROUND(G16/(1+E16)*E16,2)</f>
        <v>0</v>
      </c>
      <c r="G16" s="28">
        <v>38140</v>
      </c>
      <c r="H16" s="24"/>
      <c r="I16" s="15"/>
      <c r="J16" s="15"/>
      <c r="K16" s="54"/>
      <c r="L16" s="58" t="s">
        <v>40</v>
      </c>
      <c r="M16" s="59" t="s">
        <v>41</v>
      </c>
      <c r="N16" s="60"/>
      <c r="O16" s="60"/>
      <c r="P16" s="59"/>
    </row>
    <row r="17" s="4" customFormat="1" ht="18" customHeight="1" spans="1:16">
      <c r="A17" s="35">
        <v>42767</v>
      </c>
      <c r="B17" s="36">
        <f t="shared" si="0"/>
        <v>146050</v>
      </c>
      <c r="C17" s="37"/>
      <c r="D17" s="38" t="s">
        <v>39</v>
      </c>
      <c r="E17" s="40"/>
      <c r="F17" s="36">
        <f t="shared" si="1"/>
        <v>0</v>
      </c>
      <c r="G17" s="28">
        <v>146050</v>
      </c>
      <c r="H17" s="24"/>
      <c r="I17" s="15"/>
      <c r="J17" s="15"/>
      <c r="K17" s="54"/>
      <c r="L17" s="58" t="s">
        <v>40</v>
      </c>
      <c r="M17" s="59" t="s">
        <v>41</v>
      </c>
      <c r="N17" s="60"/>
      <c r="O17" s="60"/>
      <c r="P17" s="59"/>
    </row>
    <row r="18" s="4" customFormat="1" ht="18" customHeight="1" spans="1:16">
      <c r="A18" s="35">
        <v>42826</v>
      </c>
      <c r="B18" s="36">
        <f t="shared" si="0"/>
        <v>103040</v>
      </c>
      <c r="C18" s="37"/>
      <c r="D18" s="38" t="s">
        <v>39</v>
      </c>
      <c r="E18" s="40"/>
      <c r="F18" s="36">
        <f t="shared" si="1"/>
        <v>0</v>
      </c>
      <c r="G18" s="28">
        <v>103040</v>
      </c>
      <c r="H18" s="24"/>
      <c r="I18" s="15"/>
      <c r="J18" s="15"/>
      <c r="K18" s="54"/>
      <c r="L18" s="58" t="s">
        <v>40</v>
      </c>
      <c r="M18" s="59" t="s">
        <v>41</v>
      </c>
      <c r="N18" s="60"/>
      <c r="O18" s="60"/>
      <c r="P18" s="59"/>
    </row>
    <row r="19" s="4" customFormat="1" ht="18" customHeight="1" spans="1:16">
      <c r="A19" s="35">
        <v>42856</v>
      </c>
      <c r="B19" s="36">
        <f t="shared" si="0"/>
        <v>113380</v>
      </c>
      <c r="C19" s="37"/>
      <c r="D19" s="38" t="s">
        <v>39</v>
      </c>
      <c r="E19" s="40"/>
      <c r="F19" s="36">
        <f t="shared" si="1"/>
        <v>0</v>
      </c>
      <c r="G19" s="28">
        <v>113380</v>
      </c>
      <c r="H19" s="24"/>
      <c r="I19" s="15"/>
      <c r="J19" s="15"/>
      <c r="K19" s="54"/>
      <c r="L19" s="58" t="s">
        <v>40</v>
      </c>
      <c r="M19" s="59" t="s">
        <v>41</v>
      </c>
      <c r="N19" s="60"/>
      <c r="O19" s="60"/>
      <c r="P19" s="59"/>
    </row>
    <row r="20" s="4" customFormat="1" ht="18" customHeight="1" spans="1:16">
      <c r="A20" s="35">
        <v>42887</v>
      </c>
      <c r="B20" s="36">
        <f t="shared" si="0"/>
        <v>207692.31</v>
      </c>
      <c r="C20" s="37">
        <v>3</v>
      </c>
      <c r="D20" s="38" t="s">
        <v>36</v>
      </c>
      <c r="E20" s="39">
        <v>0.17</v>
      </c>
      <c r="F20" s="36">
        <f t="shared" si="1"/>
        <v>35307.69</v>
      </c>
      <c r="G20" s="28">
        <v>243000</v>
      </c>
      <c r="H20" s="24"/>
      <c r="I20" s="15"/>
      <c r="J20" s="15"/>
      <c r="K20" s="54"/>
      <c r="L20" s="58" t="s">
        <v>42</v>
      </c>
      <c r="M20" s="59" t="s">
        <v>38</v>
      </c>
      <c r="N20" s="60"/>
      <c r="O20" s="60"/>
      <c r="P20" s="59"/>
    </row>
    <row r="21" s="4" customFormat="1" ht="18" customHeight="1" spans="1:16">
      <c r="A21" s="35">
        <v>42888</v>
      </c>
      <c r="B21" s="36">
        <f t="shared" si="0"/>
        <v>109400</v>
      </c>
      <c r="C21" s="37"/>
      <c r="D21" s="38" t="s">
        <v>39</v>
      </c>
      <c r="E21" s="40"/>
      <c r="F21" s="36">
        <f t="shared" si="1"/>
        <v>0</v>
      </c>
      <c r="G21" s="28">
        <v>109400</v>
      </c>
      <c r="H21" s="24"/>
      <c r="I21" s="15"/>
      <c r="J21" s="15"/>
      <c r="K21" s="54"/>
      <c r="L21" s="58" t="s">
        <v>40</v>
      </c>
      <c r="M21" s="59" t="s">
        <v>41</v>
      </c>
      <c r="N21" s="60"/>
      <c r="O21" s="60"/>
      <c r="P21" s="59"/>
    </row>
    <row r="22" s="4" customFormat="1" ht="18" customHeight="1" spans="1:16">
      <c r="A22" s="35">
        <v>42917</v>
      </c>
      <c r="B22" s="36">
        <f t="shared" si="0"/>
        <v>44940</v>
      </c>
      <c r="C22" s="37">
        <v>1</v>
      </c>
      <c r="D22" s="38" t="s">
        <v>36</v>
      </c>
      <c r="E22" s="39">
        <v>0.17</v>
      </c>
      <c r="F22" s="36">
        <f t="shared" si="1"/>
        <v>7639.8</v>
      </c>
      <c r="G22" s="28">
        <v>52579.8</v>
      </c>
      <c r="H22" s="24">
        <v>42879</v>
      </c>
      <c r="I22" s="15">
        <v>52579.8</v>
      </c>
      <c r="J22" s="15"/>
      <c r="K22" s="54" t="s">
        <v>20</v>
      </c>
      <c r="L22" s="58" t="s">
        <v>43</v>
      </c>
      <c r="M22" s="59" t="s">
        <v>44</v>
      </c>
      <c r="N22" s="60"/>
      <c r="O22" s="60"/>
      <c r="P22" s="59"/>
    </row>
    <row r="23" s="4" customFormat="1" ht="18" customHeight="1" spans="1:16">
      <c r="A23" s="35"/>
      <c r="B23" s="36"/>
      <c r="C23" s="37"/>
      <c r="D23" s="38"/>
      <c r="E23" s="39"/>
      <c r="F23" s="36"/>
      <c r="G23" s="28"/>
      <c r="H23" s="24">
        <v>42878</v>
      </c>
      <c r="I23" s="15"/>
      <c r="J23" s="15">
        <v>52579.8</v>
      </c>
      <c r="K23" s="54" t="s">
        <v>45</v>
      </c>
      <c r="L23" s="58" t="s">
        <v>40</v>
      </c>
      <c r="M23" s="59"/>
      <c r="N23" s="60"/>
      <c r="O23" s="60"/>
      <c r="P23" s="59"/>
    </row>
    <row r="24" s="4" customFormat="1" ht="18" customHeight="1" spans="1:16">
      <c r="A24" s="35">
        <v>42917</v>
      </c>
      <c r="B24" s="36">
        <f>ROUND(G24/(1+E24),2)</f>
        <v>291262.14</v>
      </c>
      <c r="C24" s="37">
        <v>3</v>
      </c>
      <c r="D24" s="38" t="s">
        <v>36</v>
      </c>
      <c r="E24" s="39">
        <v>0.03</v>
      </c>
      <c r="F24" s="36">
        <f>ROUND(G24/(1+E24)*E24,2)</f>
        <v>8737.86</v>
      </c>
      <c r="G24" s="28">
        <v>300000</v>
      </c>
      <c r="H24" s="24">
        <v>42976</v>
      </c>
      <c r="I24" s="15">
        <v>200000</v>
      </c>
      <c r="J24" s="61"/>
      <c r="K24" s="62" t="s">
        <v>20</v>
      </c>
      <c r="L24" s="58" t="s">
        <v>46</v>
      </c>
      <c r="M24" s="63" t="s">
        <v>47</v>
      </c>
      <c r="N24" s="60"/>
      <c r="O24" s="60"/>
      <c r="P24" s="59"/>
    </row>
    <row r="25" s="4" customFormat="1" ht="18" customHeight="1" spans="1:16">
      <c r="A25" s="35"/>
      <c r="B25" s="36"/>
      <c r="C25" s="37"/>
      <c r="D25" s="38"/>
      <c r="E25" s="39"/>
      <c r="F25" s="36"/>
      <c r="G25" s="28"/>
      <c r="H25" s="24">
        <v>42975</v>
      </c>
      <c r="I25" s="15"/>
      <c r="J25" s="61">
        <v>200000</v>
      </c>
      <c r="K25" s="62" t="s">
        <v>45</v>
      </c>
      <c r="L25" s="63" t="s">
        <v>40</v>
      </c>
      <c r="M25" s="59"/>
      <c r="N25" s="60"/>
      <c r="O25" s="60"/>
      <c r="P25" s="59"/>
    </row>
    <row r="26" s="4" customFormat="1" ht="18" customHeight="1" spans="1:16">
      <c r="A26" s="35">
        <v>42918</v>
      </c>
      <c r="B26" s="36">
        <f t="shared" si="0"/>
        <v>197307.69</v>
      </c>
      <c r="C26" s="37">
        <v>2</v>
      </c>
      <c r="D26" s="38" t="s">
        <v>36</v>
      </c>
      <c r="E26" s="39">
        <v>0.17</v>
      </c>
      <c r="F26" s="36">
        <f t="shared" si="1"/>
        <v>33542.31</v>
      </c>
      <c r="G26" s="28">
        <v>230850</v>
      </c>
      <c r="H26" s="24">
        <v>42985</v>
      </c>
      <c r="I26" s="15">
        <v>230850</v>
      </c>
      <c r="J26" s="15"/>
      <c r="K26" s="54" t="s">
        <v>20</v>
      </c>
      <c r="L26" s="58" t="s">
        <v>48</v>
      </c>
      <c r="M26" s="59" t="s">
        <v>49</v>
      </c>
      <c r="N26" s="60"/>
      <c r="O26" s="60"/>
      <c r="P26" s="59"/>
    </row>
    <row r="27" s="4" customFormat="1" ht="18" customHeight="1" spans="1:16">
      <c r="A27" s="35"/>
      <c r="B27" s="36"/>
      <c r="C27" s="37"/>
      <c r="D27" s="38"/>
      <c r="E27" s="39"/>
      <c r="F27" s="36"/>
      <c r="G27" s="28"/>
      <c r="H27" s="24">
        <v>42984</v>
      </c>
      <c r="I27" s="15"/>
      <c r="J27" s="15">
        <v>230850</v>
      </c>
      <c r="K27" s="54" t="s">
        <v>45</v>
      </c>
      <c r="L27" s="58" t="s">
        <v>40</v>
      </c>
      <c r="M27" s="59"/>
      <c r="N27" s="60"/>
      <c r="O27" s="60"/>
      <c r="P27" s="59"/>
    </row>
    <row r="28" s="4" customFormat="1" ht="18" customHeight="1" spans="1:16">
      <c r="A28" s="35">
        <v>42919</v>
      </c>
      <c r="B28" s="36">
        <f t="shared" si="0"/>
        <v>129487.18</v>
      </c>
      <c r="C28" s="37">
        <v>2</v>
      </c>
      <c r="D28" s="38" t="s">
        <v>36</v>
      </c>
      <c r="E28" s="39">
        <v>0.17</v>
      </c>
      <c r="F28" s="36">
        <f t="shared" si="1"/>
        <v>22012.82</v>
      </c>
      <c r="G28" s="28">
        <v>151500</v>
      </c>
      <c r="H28" s="24">
        <v>43145</v>
      </c>
      <c r="I28" s="36">
        <v>610500</v>
      </c>
      <c r="J28" s="64"/>
      <c r="K28" s="62" t="s">
        <v>20</v>
      </c>
      <c r="L28" s="58" t="s">
        <v>42</v>
      </c>
      <c r="M28" s="59" t="s">
        <v>38</v>
      </c>
      <c r="N28" s="60"/>
      <c r="O28" s="60"/>
      <c r="P28" s="59"/>
    </row>
    <row r="29" s="4" customFormat="1" ht="18" customHeight="1" spans="1:16">
      <c r="A29" s="35">
        <v>42917</v>
      </c>
      <c r="B29" s="36">
        <f t="shared" si="0"/>
        <v>104880</v>
      </c>
      <c r="C29" s="37"/>
      <c r="D29" s="38" t="s">
        <v>39</v>
      </c>
      <c r="E29" s="40"/>
      <c r="F29" s="36">
        <f t="shared" si="1"/>
        <v>0</v>
      </c>
      <c r="G29" s="28">
        <v>104880</v>
      </c>
      <c r="H29" s="24"/>
      <c r="I29" s="15"/>
      <c r="J29" s="15"/>
      <c r="K29" s="54"/>
      <c r="L29" s="58" t="s">
        <v>40</v>
      </c>
      <c r="M29" s="59" t="s">
        <v>41</v>
      </c>
      <c r="N29" s="60"/>
      <c r="O29" s="60"/>
      <c r="P29" s="59"/>
    </row>
    <row r="30" s="4" customFormat="1" ht="18" customHeight="1" spans="1:16">
      <c r="A30" s="35">
        <v>42948</v>
      </c>
      <c r="B30" s="36">
        <f t="shared" si="0"/>
        <v>93300</v>
      </c>
      <c r="C30" s="37"/>
      <c r="D30" s="38" t="s">
        <v>39</v>
      </c>
      <c r="E30" s="40"/>
      <c r="F30" s="36">
        <f t="shared" si="1"/>
        <v>0</v>
      </c>
      <c r="G30" s="28">
        <v>93300</v>
      </c>
      <c r="H30" s="24"/>
      <c r="I30" s="15"/>
      <c r="J30" s="15"/>
      <c r="K30" s="54"/>
      <c r="L30" s="58" t="s">
        <v>40</v>
      </c>
      <c r="M30" s="59" t="s">
        <v>41</v>
      </c>
      <c r="N30" s="60"/>
      <c r="O30" s="60"/>
      <c r="P30" s="59"/>
    </row>
    <row r="31" s="4" customFormat="1" ht="18" customHeight="1" spans="1:16">
      <c r="A31" s="35">
        <v>42979</v>
      </c>
      <c r="B31" s="36">
        <f t="shared" si="0"/>
        <v>660194.17</v>
      </c>
      <c r="C31" s="37">
        <v>7</v>
      </c>
      <c r="D31" s="38" t="s">
        <v>36</v>
      </c>
      <c r="E31" s="39">
        <v>0.03</v>
      </c>
      <c r="F31" s="36">
        <f t="shared" si="1"/>
        <v>19805.83</v>
      </c>
      <c r="G31" s="28">
        <v>680000</v>
      </c>
      <c r="H31" s="24">
        <v>43373</v>
      </c>
      <c r="I31" s="15">
        <v>549418.15</v>
      </c>
      <c r="J31" s="15"/>
      <c r="K31" s="54" t="s">
        <v>20</v>
      </c>
      <c r="L31" s="63" t="s">
        <v>46</v>
      </c>
      <c r="M31" s="59" t="s">
        <v>47</v>
      </c>
      <c r="N31" s="60"/>
      <c r="O31" s="60"/>
      <c r="P31" s="59"/>
    </row>
    <row r="32" s="4" customFormat="1" ht="18" customHeight="1" spans="1:16">
      <c r="A32" s="35">
        <v>43070</v>
      </c>
      <c r="B32" s="36">
        <f t="shared" si="0"/>
        <v>18446.6</v>
      </c>
      <c r="C32" s="37">
        <v>1</v>
      </c>
      <c r="D32" s="38" t="s">
        <v>50</v>
      </c>
      <c r="E32" s="39">
        <v>0.03</v>
      </c>
      <c r="F32" s="36">
        <f t="shared" si="1"/>
        <v>553.4</v>
      </c>
      <c r="G32" s="28">
        <v>19000</v>
      </c>
      <c r="H32" s="24"/>
      <c r="I32" s="15"/>
      <c r="J32" s="15"/>
      <c r="K32" s="54"/>
      <c r="L32" s="63" t="s">
        <v>51</v>
      </c>
      <c r="M32" s="59" t="s">
        <v>52</v>
      </c>
      <c r="N32" s="60"/>
      <c r="O32" s="60"/>
      <c r="P32" s="59"/>
    </row>
    <row r="33" s="4" customFormat="1" ht="18" customHeight="1" spans="1:16">
      <c r="A33" s="35">
        <v>43070</v>
      </c>
      <c r="B33" s="36">
        <f t="shared" si="0"/>
        <v>305587.38</v>
      </c>
      <c r="C33" s="37">
        <v>4</v>
      </c>
      <c r="D33" s="38" t="s">
        <v>36</v>
      </c>
      <c r="E33" s="39">
        <v>0.03</v>
      </c>
      <c r="F33" s="36">
        <f t="shared" si="1"/>
        <v>9167.62</v>
      </c>
      <c r="G33" s="28">
        <v>314755</v>
      </c>
      <c r="H33" s="24"/>
      <c r="I33" s="15"/>
      <c r="J33" s="15"/>
      <c r="K33" s="54"/>
      <c r="L33" s="63" t="s">
        <v>46</v>
      </c>
      <c r="M33" s="59" t="s">
        <v>53</v>
      </c>
      <c r="N33" s="60"/>
      <c r="O33" s="60"/>
      <c r="P33" s="59"/>
    </row>
    <row r="34" s="5" customFormat="1" ht="18" customHeight="1" spans="1:16">
      <c r="A34" s="35">
        <v>43070</v>
      </c>
      <c r="B34" s="36">
        <f t="shared" si="0"/>
        <v>197594.59</v>
      </c>
      <c r="C34" s="37">
        <v>3</v>
      </c>
      <c r="D34" s="38" t="s">
        <v>36</v>
      </c>
      <c r="E34" s="39">
        <v>0.11</v>
      </c>
      <c r="F34" s="36">
        <f t="shared" si="1"/>
        <v>21735.41</v>
      </c>
      <c r="G34" s="41">
        <v>219330</v>
      </c>
      <c r="H34" s="24"/>
      <c r="I34" s="15"/>
      <c r="J34" s="61"/>
      <c r="K34" s="62"/>
      <c r="L34" s="63" t="s">
        <v>54</v>
      </c>
      <c r="M34" s="59" t="s">
        <v>55</v>
      </c>
      <c r="N34" s="60"/>
      <c r="O34" s="60"/>
      <c r="P34" s="59"/>
    </row>
    <row r="35" s="5" customFormat="1" ht="18" customHeight="1" spans="1:16">
      <c r="A35" s="35">
        <v>43071</v>
      </c>
      <c r="B35" s="36">
        <f t="shared" si="0"/>
        <v>589468.54</v>
      </c>
      <c r="C35" s="37">
        <v>7</v>
      </c>
      <c r="D35" s="38" t="s">
        <v>50</v>
      </c>
      <c r="E35" s="39">
        <v>0.03</v>
      </c>
      <c r="F35" s="36">
        <f t="shared" si="1"/>
        <v>17684.06</v>
      </c>
      <c r="G35" s="41">
        <v>607152.6</v>
      </c>
      <c r="H35" s="24"/>
      <c r="I35" s="15"/>
      <c r="J35" s="61"/>
      <c r="K35" s="62"/>
      <c r="L35" s="63" t="s">
        <v>56</v>
      </c>
      <c r="M35" s="59" t="s">
        <v>57</v>
      </c>
      <c r="N35" s="60"/>
      <c r="O35" s="60"/>
      <c r="P35" s="59"/>
    </row>
    <row r="36" s="5" customFormat="1" ht="18" customHeight="1" spans="1:16">
      <c r="A36" s="35">
        <v>43344</v>
      </c>
      <c r="B36" s="36">
        <f t="shared" si="0"/>
        <v>113003.32</v>
      </c>
      <c r="C36" s="37"/>
      <c r="D36" s="38" t="s">
        <v>36</v>
      </c>
      <c r="E36" s="39">
        <v>0.16</v>
      </c>
      <c r="F36" s="36">
        <f t="shared" si="1"/>
        <v>18080.53</v>
      </c>
      <c r="G36" s="41">
        <f>99963.15+5365.64+858.5+5365.64+858.5+5365.64+858.5+5365.64+858.5+5365.64+858.5</f>
        <v>131083.85</v>
      </c>
      <c r="H36" s="24">
        <v>43373</v>
      </c>
      <c r="I36" s="15">
        <v>327083.85</v>
      </c>
      <c r="J36" s="61"/>
      <c r="K36" s="62" t="s">
        <v>20</v>
      </c>
      <c r="L36" s="63" t="s">
        <v>58</v>
      </c>
      <c r="M36" s="59" t="s">
        <v>59</v>
      </c>
      <c r="N36" s="60"/>
      <c r="O36" s="60"/>
      <c r="P36" s="59"/>
    </row>
    <row r="37" s="5" customFormat="1" ht="18" customHeight="1" spans="1:16">
      <c r="A37" s="35">
        <v>43344</v>
      </c>
      <c r="B37" s="36">
        <f t="shared" si="0"/>
        <v>168965.52</v>
      </c>
      <c r="C37" s="37"/>
      <c r="D37" s="38" t="s">
        <v>36</v>
      </c>
      <c r="E37" s="39">
        <v>0.16</v>
      </c>
      <c r="F37" s="36">
        <f t="shared" si="1"/>
        <v>27034.48</v>
      </c>
      <c r="G37" s="41">
        <f>84482.76+13517.24+84482.76+13517.24</f>
        <v>196000</v>
      </c>
      <c r="H37" s="24"/>
      <c r="I37" s="15"/>
      <c r="J37" s="61"/>
      <c r="K37" s="62"/>
      <c r="L37" s="63" t="s">
        <v>58</v>
      </c>
      <c r="M37" s="59" t="s">
        <v>60</v>
      </c>
      <c r="N37" s="60"/>
      <c r="O37" s="60"/>
      <c r="P37" s="59"/>
    </row>
    <row r="38" s="5" customFormat="1" ht="18" customHeight="1" spans="1:16">
      <c r="A38" s="35"/>
      <c r="B38" s="36"/>
      <c r="C38" s="37"/>
      <c r="D38" s="38"/>
      <c r="E38" s="39"/>
      <c r="F38" s="36"/>
      <c r="G38" s="41"/>
      <c r="H38" s="24" t="s">
        <v>61</v>
      </c>
      <c r="I38" s="15">
        <v>177476.7</v>
      </c>
      <c r="J38" s="61"/>
      <c r="K38" s="62" t="s">
        <v>20</v>
      </c>
      <c r="L38" s="63" t="s">
        <v>54</v>
      </c>
      <c r="M38" s="59"/>
      <c r="N38" s="60"/>
      <c r="O38" s="60"/>
      <c r="P38" s="59"/>
    </row>
    <row r="39" s="5" customFormat="1" ht="18" customHeight="1" spans="1:16">
      <c r="A39" s="35"/>
      <c r="B39" s="36"/>
      <c r="C39" s="37"/>
      <c r="D39" s="38"/>
      <c r="E39" s="39"/>
      <c r="F39" s="36"/>
      <c r="G39" s="41"/>
      <c r="H39" s="24" t="s">
        <v>62</v>
      </c>
      <c r="I39" s="15">
        <v>389130</v>
      </c>
      <c r="J39" s="61"/>
      <c r="K39" s="65" t="s">
        <v>20</v>
      </c>
      <c r="L39" s="63" t="s">
        <v>46</v>
      </c>
      <c r="M39" s="59"/>
      <c r="N39" s="60"/>
      <c r="O39" s="60"/>
      <c r="P39" s="59"/>
    </row>
    <row r="40" s="5" customFormat="1" ht="18" customHeight="1" spans="1:16">
      <c r="A40" s="35"/>
      <c r="B40" s="36"/>
      <c r="C40" s="37"/>
      <c r="D40" s="38"/>
      <c r="E40" s="39"/>
      <c r="F40" s="36"/>
      <c r="G40" s="41"/>
      <c r="H40" s="24">
        <v>43923</v>
      </c>
      <c r="I40" s="15">
        <v>41843</v>
      </c>
      <c r="J40" s="61"/>
      <c r="K40" s="65" t="s">
        <v>20</v>
      </c>
      <c r="L40" s="63" t="s">
        <v>54</v>
      </c>
      <c r="M40" s="59"/>
      <c r="N40" s="60"/>
      <c r="O40" s="60"/>
      <c r="P40" s="59"/>
    </row>
    <row r="41" s="5" customFormat="1" ht="18" customHeight="1" spans="1:16">
      <c r="A41" s="35"/>
      <c r="B41" s="36"/>
      <c r="C41" s="37"/>
      <c r="D41" s="38"/>
      <c r="E41" s="39"/>
      <c r="F41" s="36"/>
      <c r="G41" s="41"/>
      <c r="H41" s="24"/>
      <c r="I41" s="15"/>
      <c r="J41" s="61"/>
      <c r="K41" s="65"/>
      <c r="L41" s="63"/>
      <c r="M41" s="59"/>
      <c r="N41" s="60"/>
      <c r="O41" s="60"/>
      <c r="P41" s="59"/>
    </row>
    <row r="42" s="5" customFormat="1" ht="18" customHeight="1" spans="1:16">
      <c r="A42" s="35"/>
      <c r="B42" s="36"/>
      <c r="C42" s="37"/>
      <c r="D42" s="38"/>
      <c r="E42" s="39"/>
      <c r="F42" s="36"/>
      <c r="G42" s="41"/>
      <c r="H42" s="24"/>
      <c r="I42" s="15"/>
      <c r="J42" s="61"/>
      <c r="K42" s="65"/>
      <c r="L42" s="63"/>
      <c r="M42" s="59"/>
      <c r="N42" s="60"/>
      <c r="O42" s="60"/>
      <c r="P42" s="59"/>
    </row>
    <row r="43" s="5" customFormat="1" ht="18" customHeight="1" spans="1:16">
      <c r="A43" s="35"/>
      <c r="B43" s="36"/>
      <c r="C43" s="37"/>
      <c r="D43" s="38"/>
      <c r="E43" s="39"/>
      <c r="F43" s="36"/>
      <c r="G43" s="41"/>
      <c r="H43" s="24"/>
      <c r="I43" s="15"/>
      <c r="J43" s="61"/>
      <c r="K43" s="65"/>
      <c r="L43" s="63"/>
      <c r="M43" s="59"/>
      <c r="N43" s="60"/>
      <c r="O43" s="60"/>
      <c r="P43" s="59"/>
    </row>
    <row r="44" s="5" customFormat="1" ht="18" customHeight="1" spans="1:16">
      <c r="A44" s="35"/>
      <c r="B44" s="36"/>
      <c r="C44" s="37"/>
      <c r="D44" s="38"/>
      <c r="E44" s="39"/>
      <c r="F44" s="36"/>
      <c r="G44" s="41"/>
      <c r="H44" s="24"/>
      <c r="I44" s="15"/>
      <c r="J44" s="61"/>
      <c r="K44" s="65"/>
      <c r="L44" s="63"/>
      <c r="M44" s="59"/>
      <c r="N44" s="60"/>
      <c r="O44" s="60"/>
      <c r="P44" s="59"/>
    </row>
    <row r="45" s="5" customFormat="1" ht="18" customHeight="1" spans="1:16">
      <c r="A45" s="35"/>
      <c r="B45" s="36">
        <f t="shared" ref="B45:B50" si="2">ROUND(G45/(1+E45),2)</f>
        <v>0</v>
      </c>
      <c r="C45" s="37"/>
      <c r="D45" s="38"/>
      <c r="E45" s="39">
        <v>0.13</v>
      </c>
      <c r="F45" s="36">
        <f t="shared" ref="F45:F50" si="3">ROUND(G45/(1+E45)*E45,2)</f>
        <v>0</v>
      </c>
      <c r="G45" s="41"/>
      <c r="H45" s="24"/>
      <c r="I45" s="15"/>
      <c r="J45" s="61"/>
      <c r="K45" s="62"/>
      <c r="L45" s="63" t="s">
        <v>58</v>
      </c>
      <c r="M45" s="59" t="s">
        <v>102</v>
      </c>
      <c r="N45" s="60"/>
      <c r="O45" s="60"/>
      <c r="P45" s="59"/>
    </row>
    <row r="46" s="5" customFormat="1" ht="18" customHeight="1" spans="1:16">
      <c r="A46" s="35"/>
      <c r="B46" s="36">
        <f t="shared" si="2"/>
        <v>0</v>
      </c>
      <c r="C46" s="37"/>
      <c r="D46" s="38"/>
      <c r="E46" s="39"/>
      <c r="F46" s="36">
        <f t="shared" si="3"/>
        <v>0</v>
      </c>
      <c r="G46" s="41"/>
      <c r="H46" s="24" t="s">
        <v>72</v>
      </c>
      <c r="I46" s="15">
        <v>583</v>
      </c>
      <c r="J46" s="61"/>
      <c r="K46" s="62" t="s">
        <v>70</v>
      </c>
      <c r="L46" s="63" t="s">
        <v>73</v>
      </c>
      <c r="M46" s="59"/>
      <c r="N46" s="60"/>
      <c r="O46" s="60"/>
      <c r="P46" s="59"/>
    </row>
    <row r="47" s="5" customFormat="1" ht="18" customHeight="1" spans="1:16">
      <c r="A47" s="35"/>
      <c r="B47" s="36">
        <f t="shared" si="2"/>
        <v>0</v>
      </c>
      <c r="C47" s="37"/>
      <c r="D47" s="38"/>
      <c r="E47" s="39"/>
      <c r="F47" s="36">
        <f t="shared" si="3"/>
        <v>0</v>
      </c>
      <c r="G47" s="41"/>
      <c r="H47" s="24" t="s">
        <v>72</v>
      </c>
      <c r="I47" s="15">
        <v>74750</v>
      </c>
      <c r="J47" s="61"/>
      <c r="K47" s="62" t="s">
        <v>70</v>
      </c>
      <c r="L47" s="63" t="s">
        <v>74</v>
      </c>
      <c r="M47" s="59"/>
      <c r="N47" s="60"/>
      <c r="O47" s="60"/>
      <c r="P47" s="59"/>
    </row>
    <row r="48" s="5" customFormat="1" ht="18" customHeight="1" spans="1:16">
      <c r="A48" s="35"/>
      <c r="B48" s="36">
        <f t="shared" si="2"/>
        <v>0</v>
      </c>
      <c r="C48" s="37"/>
      <c r="D48" s="38"/>
      <c r="E48" s="39"/>
      <c r="F48" s="36">
        <f t="shared" si="3"/>
        <v>0</v>
      </c>
      <c r="G48" s="41"/>
      <c r="H48" s="24" t="s">
        <v>72</v>
      </c>
      <c r="I48" s="15">
        <v>2648</v>
      </c>
      <c r="J48" s="61"/>
      <c r="K48" s="62" t="s">
        <v>68</v>
      </c>
      <c r="L48" s="63" t="s">
        <v>69</v>
      </c>
      <c r="M48" s="59"/>
      <c r="N48" s="60"/>
      <c r="O48" s="60"/>
      <c r="P48" s="59"/>
    </row>
    <row r="49" s="5" customFormat="1" ht="18" customHeight="1" spans="1:16">
      <c r="A49" s="35"/>
      <c r="B49" s="36">
        <f t="shared" si="2"/>
        <v>0</v>
      </c>
      <c r="C49" s="37"/>
      <c r="D49" s="38"/>
      <c r="E49" s="39"/>
      <c r="F49" s="36">
        <f t="shared" si="3"/>
        <v>0</v>
      </c>
      <c r="G49" s="41"/>
      <c r="H49" s="24" t="s">
        <v>72</v>
      </c>
      <c r="I49" s="15">
        <v>100</v>
      </c>
      <c r="J49" s="61"/>
      <c r="K49" s="62" t="s">
        <v>70</v>
      </c>
      <c r="L49" s="63" t="s">
        <v>71</v>
      </c>
      <c r="M49" s="59"/>
      <c r="N49" s="60"/>
      <c r="O49" s="60"/>
      <c r="P49" s="59"/>
    </row>
    <row r="50" s="5" customFormat="1" ht="18" customHeight="1" spans="1:16">
      <c r="A50" s="35"/>
      <c r="B50" s="36">
        <f t="shared" si="2"/>
        <v>0</v>
      </c>
      <c r="C50" s="37"/>
      <c r="D50" s="38"/>
      <c r="E50" s="39"/>
      <c r="F50" s="36">
        <f t="shared" si="3"/>
        <v>0</v>
      </c>
      <c r="G50" s="41"/>
      <c r="H50" s="24" t="s">
        <v>72</v>
      </c>
      <c r="I50" s="15">
        <v>14712</v>
      </c>
      <c r="J50" s="61"/>
      <c r="K50" s="62" t="s">
        <v>70</v>
      </c>
      <c r="L50" s="63" t="s">
        <v>75</v>
      </c>
      <c r="M50" s="59"/>
      <c r="N50" s="60"/>
      <c r="O50" s="60"/>
      <c r="P50" s="59"/>
    </row>
    <row r="51" s="5" customFormat="1" ht="18" customHeight="1" spans="1:16">
      <c r="A51" s="35"/>
      <c r="B51" s="36"/>
      <c r="C51" s="37"/>
      <c r="D51" s="38"/>
      <c r="E51" s="39"/>
      <c r="F51" s="36"/>
      <c r="G51" s="41"/>
      <c r="H51" s="24" t="s">
        <v>76</v>
      </c>
      <c r="I51" s="15">
        <v>1793</v>
      </c>
      <c r="J51" s="61"/>
      <c r="K51" s="62" t="s">
        <v>68</v>
      </c>
      <c r="L51" s="63" t="s">
        <v>69</v>
      </c>
      <c r="M51" s="59"/>
      <c r="N51" s="60"/>
      <c r="O51" s="60"/>
      <c r="P51" s="59"/>
    </row>
    <row r="52" s="5" customFormat="1" ht="18" customHeight="1" spans="1:16">
      <c r="A52" s="35"/>
      <c r="B52" s="36"/>
      <c r="C52" s="37"/>
      <c r="D52" s="38"/>
      <c r="E52" s="39"/>
      <c r="F52" s="36"/>
      <c r="G52" s="41"/>
      <c r="H52" s="24" t="s">
        <v>77</v>
      </c>
      <c r="I52" s="15">
        <v>3930</v>
      </c>
      <c r="J52" s="61"/>
      <c r="K52" s="62" t="s">
        <v>68</v>
      </c>
      <c r="L52" s="63" t="s">
        <v>69</v>
      </c>
      <c r="M52" s="59"/>
      <c r="N52" s="60"/>
      <c r="O52" s="60"/>
      <c r="P52" s="59"/>
    </row>
    <row r="53" s="5" customFormat="1" ht="18" customHeight="1" spans="1:16">
      <c r="A53" s="35"/>
      <c r="B53" s="36">
        <f t="shared" ref="B53:B59" si="4">ROUND(G53/(1+E53),2)</f>
        <v>0</v>
      </c>
      <c r="C53" s="37"/>
      <c r="D53" s="38"/>
      <c r="E53" s="39"/>
      <c r="F53" s="36">
        <f t="shared" ref="F53:F59" si="5">ROUND(G53/(1+E53)*E53,2)</f>
        <v>0</v>
      </c>
      <c r="G53" s="41"/>
      <c r="H53" s="24" t="s">
        <v>78</v>
      </c>
      <c r="I53" s="36">
        <v>8920</v>
      </c>
      <c r="J53" s="64"/>
      <c r="K53" s="62" t="s">
        <v>68</v>
      </c>
      <c r="L53" s="63" t="s">
        <v>69</v>
      </c>
      <c r="M53" s="59"/>
      <c r="N53" s="60"/>
      <c r="O53" s="60"/>
      <c r="P53" s="59"/>
    </row>
    <row r="54" s="5" customFormat="1" ht="18" customHeight="1" spans="1:16">
      <c r="A54" s="35"/>
      <c r="B54" s="36">
        <f t="shared" si="4"/>
        <v>0</v>
      </c>
      <c r="C54" s="37"/>
      <c r="D54" s="38"/>
      <c r="E54" s="39"/>
      <c r="F54" s="36">
        <f t="shared" si="5"/>
        <v>0</v>
      </c>
      <c r="G54" s="41"/>
      <c r="H54" s="24" t="s">
        <v>78</v>
      </c>
      <c r="I54" s="36">
        <v>500</v>
      </c>
      <c r="J54" s="64"/>
      <c r="K54" s="62" t="s">
        <v>70</v>
      </c>
      <c r="L54" s="63" t="s">
        <v>79</v>
      </c>
      <c r="M54" s="59"/>
      <c r="N54" s="60"/>
      <c r="O54" s="60"/>
      <c r="P54" s="59"/>
    </row>
    <row r="55" s="5" customFormat="1" ht="18" customHeight="1" spans="1:16">
      <c r="A55" s="35"/>
      <c r="B55" s="36">
        <f t="shared" si="4"/>
        <v>0</v>
      </c>
      <c r="C55" s="37"/>
      <c r="D55" s="38"/>
      <c r="E55" s="39"/>
      <c r="F55" s="36">
        <f t="shared" si="5"/>
        <v>0</v>
      </c>
      <c r="G55" s="41"/>
      <c r="H55" s="24">
        <v>43145</v>
      </c>
      <c r="I55" s="36">
        <v>717041</v>
      </c>
      <c r="J55" s="64"/>
      <c r="K55" s="62" t="s">
        <v>45</v>
      </c>
      <c r="L55" s="63" t="s">
        <v>40</v>
      </c>
      <c r="M55" s="59"/>
      <c r="N55" s="60"/>
      <c r="O55" s="60"/>
      <c r="P55" s="59"/>
    </row>
    <row r="56" s="5" customFormat="1" ht="18" customHeight="1" spans="1:16">
      <c r="A56" s="35"/>
      <c r="B56" s="36">
        <f t="shared" si="4"/>
        <v>0</v>
      </c>
      <c r="C56" s="37"/>
      <c r="D56" s="38"/>
      <c r="E56" s="39"/>
      <c r="F56" s="36">
        <f t="shared" si="5"/>
        <v>0</v>
      </c>
      <c r="G56" s="41"/>
      <c r="H56" s="24" t="s">
        <v>78</v>
      </c>
      <c r="I56" s="15">
        <v>6078</v>
      </c>
      <c r="J56" s="61"/>
      <c r="K56" s="62" t="s">
        <v>70</v>
      </c>
      <c r="L56" s="63" t="s">
        <v>80</v>
      </c>
      <c r="M56" s="59"/>
      <c r="N56" s="60"/>
      <c r="O56" s="60"/>
      <c r="P56" s="59"/>
    </row>
    <row r="57" s="5" customFormat="1" ht="18" customHeight="1" spans="1:16">
      <c r="A57" s="35"/>
      <c r="B57" s="36">
        <f t="shared" si="4"/>
        <v>0</v>
      </c>
      <c r="C57" s="37"/>
      <c r="D57" s="38"/>
      <c r="E57" s="39"/>
      <c r="F57" s="36">
        <f t="shared" si="5"/>
        <v>0</v>
      </c>
      <c r="G57" s="41"/>
      <c r="H57" s="24" t="s">
        <v>81</v>
      </c>
      <c r="I57" s="36">
        <v>500</v>
      </c>
      <c r="J57" s="64"/>
      <c r="K57" s="62" t="s">
        <v>70</v>
      </c>
      <c r="L57" s="63" t="s">
        <v>82</v>
      </c>
      <c r="M57" s="59"/>
      <c r="N57" s="60"/>
      <c r="O57" s="60"/>
      <c r="P57" s="59"/>
    </row>
    <row r="58" s="5" customFormat="1" ht="18" customHeight="1" spans="1:16">
      <c r="A58" s="35"/>
      <c r="B58" s="36">
        <f t="shared" si="4"/>
        <v>0</v>
      </c>
      <c r="C58" s="37"/>
      <c r="D58" s="38"/>
      <c r="E58" s="39"/>
      <c r="F58" s="36">
        <f t="shared" si="5"/>
        <v>0</v>
      </c>
      <c r="G58" s="41"/>
      <c r="H58" s="24" t="s">
        <v>81</v>
      </c>
      <c r="I58" s="36">
        <v>757</v>
      </c>
      <c r="J58" s="64"/>
      <c r="K58" s="62" t="s">
        <v>70</v>
      </c>
      <c r="L58" s="63" t="s">
        <v>83</v>
      </c>
      <c r="M58" s="59"/>
      <c r="N58" s="60"/>
      <c r="O58" s="60"/>
      <c r="P58" s="59"/>
    </row>
    <row r="59" s="5" customFormat="1" ht="18" customHeight="1" spans="1:16">
      <c r="A59" s="35"/>
      <c r="B59" s="36">
        <f t="shared" si="4"/>
        <v>69940</v>
      </c>
      <c r="C59" s="37"/>
      <c r="D59" s="38"/>
      <c r="E59" s="39"/>
      <c r="F59" s="36">
        <f t="shared" si="5"/>
        <v>0</v>
      </c>
      <c r="G59" s="41">
        <v>69940</v>
      </c>
      <c r="H59" s="24" t="s">
        <v>81</v>
      </c>
      <c r="I59" s="36">
        <v>69940</v>
      </c>
      <c r="J59" s="64"/>
      <c r="K59" s="62" t="s">
        <v>70</v>
      </c>
      <c r="L59" s="63" t="s">
        <v>75</v>
      </c>
      <c r="M59" s="59"/>
      <c r="N59" s="60"/>
      <c r="O59" s="60"/>
      <c r="P59" s="59"/>
    </row>
    <row r="60" ht="18" customHeight="1" spans="1:16">
      <c r="A60" s="31" t="s">
        <v>21</v>
      </c>
      <c r="B60" s="30">
        <f>SUM(B15:B59)</f>
        <v>3708616.19</v>
      </c>
      <c r="C60" s="31"/>
      <c r="D60" s="42"/>
      <c r="E60" s="42"/>
      <c r="F60" s="32">
        <f>SUM(F15:F59)</f>
        <v>222413.06</v>
      </c>
      <c r="G60" s="43">
        <f>SUM(G15:G59)</f>
        <v>3931029.25</v>
      </c>
      <c r="H60" s="44"/>
      <c r="I60" s="31">
        <f>SUM(I15:I59)</f>
        <v>3481133.5</v>
      </c>
      <c r="J60" s="66">
        <f>SUM(J15:J59)</f>
        <v>483429.8</v>
      </c>
      <c r="K60" s="62"/>
      <c r="L60" s="42"/>
      <c r="M60" s="33"/>
      <c r="N60" s="54"/>
      <c r="O60" s="54"/>
      <c r="P60" s="33"/>
    </row>
    <row r="61" ht="18" customHeight="1" spans="1:15">
      <c r="A61" s="45"/>
      <c r="B61" s="45">
        <f>B12-B60</f>
        <v>-55820.8229366099</v>
      </c>
      <c r="C61" s="45"/>
      <c r="D61" s="46"/>
      <c r="E61" s="46"/>
      <c r="F61" s="47"/>
      <c r="G61" s="45">
        <f>G12-G60</f>
        <v>89939.1099999999</v>
      </c>
      <c r="H61" s="23" t="s">
        <v>84</v>
      </c>
      <c r="I61" s="31">
        <f>I12-I60+J60</f>
        <v>130075.099999999</v>
      </c>
      <c r="J61" s="45"/>
      <c r="K61" s="67"/>
      <c r="L61" s="68"/>
      <c r="N61" s="67"/>
      <c r="O61" s="67"/>
    </row>
    <row r="62" ht="18" customHeight="1" spans="1:3">
      <c r="A62" s="6" t="s">
        <v>85</v>
      </c>
      <c r="C62" s="6"/>
    </row>
    <row r="63" ht="18" customHeight="1" spans="1:9">
      <c r="A63" s="23" t="s">
        <v>86</v>
      </c>
      <c r="B63" s="22" t="s">
        <v>87</v>
      </c>
      <c r="C63" s="33"/>
      <c r="D63" s="23" t="s">
        <v>86</v>
      </c>
      <c r="E63" s="21" t="s">
        <v>15</v>
      </c>
      <c r="F63" s="22" t="s">
        <v>87</v>
      </c>
      <c r="G63" s="22" t="s">
        <v>88</v>
      </c>
      <c r="H63" s="21" t="s">
        <v>89</v>
      </c>
      <c r="I63" s="7" t="s">
        <v>90</v>
      </c>
    </row>
    <row r="64" ht="18" customHeight="1" spans="1:9">
      <c r="A64" s="33" t="s">
        <v>91</v>
      </c>
      <c r="B64" s="19">
        <f>(B12-B60)*0.25</f>
        <v>-13955.2057341525</v>
      </c>
      <c r="C64" s="33"/>
      <c r="D64" s="48" t="s">
        <v>92</v>
      </c>
      <c r="E64" s="49" t="s">
        <v>93</v>
      </c>
      <c r="F64" s="50">
        <f>F12-F60</f>
        <v>72704.025595338</v>
      </c>
      <c r="G64" s="2">
        <v>0</v>
      </c>
      <c r="H64" s="15">
        <v>4749.46605405401</v>
      </c>
      <c r="I64" s="7">
        <f>F9</f>
        <v>67954.5595412844</v>
      </c>
    </row>
    <row r="65" ht="18" customHeight="1" spans="1:9">
      <c r="A65" s="33" t="s">
        <v>94</v>
      </c>
      <c r="B65" s="17" t="s">
        <v>95</v>
      </c>
      <c r="C65" s="33"/>
      <c r="D65" s="69" t="s">
        <v>96</v>
      </c>
      <c r="E65" s="16">
        <v>0.05</v>
      </c>
      <c r="F65" s="2">
        <f>F64*E65</f>
        <v>3635.2012797669</v>
      </c>
      <c r="G65" s="2">
        <v>0</v>
      </c>
      <c r="H65" s="15">
        <v>237.4733027027</v>
      </c>
      <c r="I65" s="7">
        <f>I64*E65</f>
        <v>3397.72797706422</v>
      </c>
    </row>
    <row r="66" ht="18" customHeight="1" spans="1:9">
      <c r="A66" s="33" t="s">
        <v>73</v>
      </c>
      <c r="B66" s="70">
        <f>B12*E69</f>
        <v>2191.67722023803</v>
      </c>
      <c r="C66" s="33"/>
      <c r="D66" s="69" t="s">
        <v>97</v>
      </c>
      <c r="E66" s="16">
        <v>0.03</v>
      </c>
      <c r="F66" s="2">
        <f>F64*E66</f>
        <v>2181.12076786014</v>
      </c>
      <c r="G66" s="2">
        <v>0</v>
      </c>
      <c r="H66" s="15">
        <v>142.48398162162</v>
      </c>
      <c r="I66" s="7">
        <f>I64*E66</f>
        <v>2038.63678623853</v>
      </c>
    </row>
    <row r="67" ht="18" customHeight="1" spans="1:9">
      <c r="A67" s="33"/>
      <c r="B67" s="2"/>
      <c r="C67" s="33"/>
      <c r="D67" s="69" t="s">
        <v>98</v>
      </c>
      <c r="E67" s="16">
        <v>0.02</v>
      </c>
      <c r="F67" s="2">
        <f>F64*E67</f>
        <v>1454.08051190676</v>
      </c>
      <c r="G67" s="2">
        <v>0</v>
      </c>
      <c r="H67" s="15">
        <v>94.9893210810801</v>
      </c>
      <c r="I67" s="7">
        <f>I64*E67</f>
        <v>1359.09119082569</v>
      </c>
    </row>
    <row r="68" ht="18" customHeight="1" spans="1:9">
      <c r="A68" s="29" t="s">
        <v>99</v>
      </c>
      <c r="B68" s="71">
        <f t="shared" ref="B68:H68" si="6">SUM(B64:B67)</f>
        <v>-11763.5285139144</v>
      </c>
      <c r="C68" s="33"/>
      <c r="D68" s="48" t="s">
        <v>99</v>
      </c>
      <c r="E68" s="48"/>
      <c r="F68" s="50">
        <f t="shared" si="6"/>
        <v>79974.4281548718</v>
      </c>
      <c r="G68" s="50">
        <f t="shared" si="6"/>
        <v>0</v>
      </c>
      <c r="H68" s="50">
        <v>5224.41265945941</v>
      </c>
      <c r="I68" s="7">
        <f>SUM(I64:I67)</f>
        <v>74750.0154954129</v>
      </c>
    </row>
    <row r="69" ht="18" customHeight="1" spans="3:8">
      <c r="C69" s="6"/>
      <c r="D69" s="15" t="s">
        <v>73</v>
      </c>
      <c r="E69" s="72">
        <v>0.0006</v>
      </c>
      <c r="F69" s="2">
        <f>B12*E69</f>
        <v>2191.67722023803</v>
      </c>
      <c r="G69" s="2">
        <f>B7*0.0006</f>
        <v>756.075027027027</v>
      </c>
      <c r="H69" s="15">
        <v>853.13454</v>
      </c>
    </row>
    <row r="70" ht="18" customHeight="1" spans="3:9">
      <c r="C70" s="6"/>
      <c r="D70" s="32" t="s">
        <v>21</v>
      </c>
      <c r="E70" s="32"/>
      <c r="F70" s="50">
        <f t="shared" ref="F70:H70" si="7">F68+F69</f>
        <v>82166.1053751098</v>
      </c>
      <c r="G70" s="50">
        <f t="shared" si="7"/>
        <v>756.075027027027</v>
      </c>
      <c r="H70" s="50">
        <v>6077.54719945941</v>
      </c>
      <c r="I70" s="7" t="s">
        <v>100</v>
      </c>
    </row>
    <row r="71" ht="18" customHeight="1" spans="3:9">
      <c r="C71" s="6"/>
      <c r="I71" s="7">
        <f>G34-I38</f>
        <v>41853.3</v>
      </c>
    </row>
    <row r="72" ht="18" customHeight="1" spans="3:3">
      <c r="C72" s="6"/>
    </row>
    <row r="73" ht="18" customHeight="1" spans="3:3">
      <c r="C73" s="6"/>
    </row>
    <row r="74" ht="18" customHeight="1" spans="3:3">
      <c r="C74" s="6"/>
    </row>
    <row r="75" spans="3:3">
      <c r="C75" s="6"/>
    </row>
    <row r="76" spans="3:3">
      <c r="C76" s="6"/>
    </row>
    <row r="77" spans="3:3">
      <c r="C77" s="6"/>
    </row>
    <row r="78" spans="3:3">
      <c r="C78" s="6"/>
    </row>
    <row r="79" spans="3:3">
      <c r="C79" s="6"/>
    </row>
    <row r="80" spans="3:3">
      <c r="C80" s="6"/>
    </row>
    <row r="81" spans="3:3">
      <c r="C81" s="6"/>
    </row>
    <row r="82" spans="3:3">
      <c r="C82" s="6"/>
    </row>
    <row r="83" spans="3:3">
      <c r="C83" s="6"/>
    </row>
    <row r="84" spans="3:3">
      <c r="C84" s="6"/>
    </row>
    <row r="85" spans="3:3">
      <c r="C85" s="6"/>
    </row>
    <row r="86" spans="3:3">
      <c r="C86" s="6"/>
    </row>
    <row r="87" spans="3:3">
      <c r="C87" s="6"/>
    </row>
    <row r="88" spans="3:3">
      <c r="C88" s="6"/>
    </row>
    <row r="89" spans="3:3">
      <c r="C89" s="6"/>
    </row>
    <row r="90" spans="3:3">
      <c r="C90" s="6"/>
    </row>
  </sheetData>
  <autoFilter ref="A14:P71">
    <extLst/>
  </autoFilter>
  <mergeCells count="8">
    <mergeCell ref="A1:K1"/>
    <mergeCell ref="H2:K2"/>
    <mergeCell ref="C5:D5"/>
    <mergeCell ref="E5:F5"/>
    <mergeCell ref="H5:K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29" sqref="C29"/>
    </sheetView>
  </sheetViews>
  <sheetFormatPr defaultColWidth="9" defaultRowHeight="13.5" outlineLevelRow="5" outlineLevelCol="2"/>
  <cols>
    <col min="3" max="3" width="9.25"/>
  </cols>
  <sheetData>
    <row r="1" spans="1:3">
      <c r="A1" s="1" t="s">
        <v>86</v>
      </c>
      <c r="B1" s="1" t="s">
        <v>15</v>
      </c>
      <c r="C1" s="2" t="s">
        <v>90</v>
      </c>
    </row>
    <row r="2" spans="1:3">
      <c r="A2" s="1" t="s">
        <v>92</v>
      </c>
      <c r="B2" s="1" t="s">
        <v>93</v>
      </c>
      <c r="C2" s="2">
        <v>67954.5595412844</v>
      </c>
    </row>
    <row r="3" spans="1:3">
      <c r="A3" s="1" t="s">
        <v>96</v>
      </c>
      <c r="B3" s="1">
        <v>0.05</v>
      </c>
      <c r="C3" s="2">
        <v>3397.72797706422</v>
      </c>
    </row>
    <row r="4" spans="1:3">
      <c r="A4" s="1" t="s">
        <v>97</v>
      </c>
      <c r="B4" s="1">
        <v>0.03</v>
      </c>
      <c r="C4" s="2">
        <v>2038.63678623853</v>
      </c>
    </row>
    <row r="5" spans="1:3">
      <c r="A5" s="1" t="s">
        <v>98</v>
      </c>
      <c r="B5" s="1">
        <v>0.02</v>
      </c>
      <c r="C5" s="2">
        <v>1359.09119082569</v>
      </c>
    </row>
    <row r="6" spans="1:3">
      <c r="A6" s="1" t="s">
        <v>99</v>
      </c>
      <c r="B6" s="1"/>
      <c r="C6" s="3">
        <v>74750.0154954129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第六次</vt:lpstr>
      <vt:lpstr>新</vt:lpstr>
      <vt:lpstr>旧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2021-10-28T05:40:25Z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65732998D1E049ABB0E741BA787C6440</vt:lpwstr>
  </property>
</Properties>
</file>