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新!$A$13:$O$40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<sst xmlns="http://schemas.openxmlformats.org/spreadsheetml/2006/main" count="213" uniqueCount="74">
  <si>
    <t>C5481   趾凤乡撤并建制村路面硬化工程C611-石门公路</t>
  </si>
  <si>
    <t>中标日期</t>
  </si>
  <si>
    <t>中标价</t>
  </si>
  <si>
    <t>负责人</t>
  </si>
  <si>
    <t>吴瑞祥</t>
  </si>
  <si>
    <t>建设单位</t>
  </si>
  <si>
    <t>宿松市趾凤乡九重城村民委员会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</si>
  <si>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</si>
  <si>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</si>
  <si>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</si>
  <si>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</si>
  <si>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</si>
  <si>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</si>
  <si>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</si>
  <si>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</si>
  <si>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</si>
  <si>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</si>
  <si>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</si>
  <si>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</si>
  <si>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</si>
  <si>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</si>
  <si>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</si>
  <si>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 xml:space="preserve"> 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</si>
  <si>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</si>
  <si>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</si>
  <si>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</si>
  <si>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</si>
  <si>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</si>
  <si>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</si>
  <si>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</si>
  <si>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</si>
  <si>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</si>
  <si>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</si>
  <si>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</si>
  <si>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</si>
  <si>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</si>
  <si>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</si>
  <si>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17-6-</t>
  </si>
  <si>
    <t>徽行</t>
  </si>
  <si>
    <t>项目周转金</t>
  </si>
  <si>
    <t>宿松县亨泰建材销售有限公司</t>
  </si>
  <si>
    <t>水泥</t>
  </si>
  <si>
    <t>石子</t>
  </si>
  <si>
    <t>程金胜</t>
  </si>
  <si>
    <t>人工</t>
  </si>
  <si>
    <t>17年成本已提供够</t>
  </si>
  <si>
    <t>普代</t>
  </si>
  <si>
    <t>李金牛</t>
  </si>
  <si>
    <t>石料</t>
  </si>
  <si>
    <t>扣</t>
  </si>
  <si>
    <t>转账手续费</t>
  </si>
  <si>
    <t>退</t>
  </si>
  <si>
    <t>损失准备金1%</t>
  </si>
  <si>
    <t>增值税及附加</t>
  </si>
  <si>
    <t>代办费</t>
  </si>
  <si>
    <t>预留</t>
  </si>
  <si>
    <t>尚需提供成本</t>
  </si>
  <si>
    <t>可支付金额</t>
  </si>
  <si>
    <t>公司代缴税金：</t>
  </si>
  <si>
    <t>税种</t>
  </si>
  <si>
    <t>税额</t>
  </si>
  <si>
    <t>17年开票扣税</t>
  </si>
  <si>
    <t>18.12月开票扣税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</si>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</sst>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yyyy&quot;年&quot;m&quot;月&quot;;@"/>
    <numFmt numFmtId="178" formatCode="yy/m/d;@"/>
    <numFmt numFmtId="179" formatCode="#,##0.00_ 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179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9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4" fillId="3" borderId="2" xfId="0" applyNumberFormat="1" applyFont="1" applyFill="1" applyBorder="1" applyAlignment="1">
      <alignment vertical="center"/>
    </xf>
    <xf numFmtId="179" fontId="4" fillId="4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4" fillId="0" borderId="3" xfId="0" applyNumberFormat="1" applyFont="1" applyBorder="1" applyAlignment="1">
      <alignment vertical="center"/>
    </xf>
    <xf numFmtId="179" fontId="2" fillId="4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14</xdr:col>
      <xdr:colOff>438150</xdr:colOff>
      <xdr:row>35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9925" y="7593965"/>
          <a:ext cx="6219825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workbookViewId="0">
      <selection activeCell="K28" sqref="K2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5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42662</v>
      </c>
      <c r="C2" s="11" t="s">
        <v>2</v>
      </c>
      <c r="D2" s="11">
        <v>1114400</v>
      </c>
      <c r="E2" s="13" t="s">
        <v>3</v>
      </c>
      <c r="F2" s="12" t="s">
        <v>4</v>
      </c>
      <c r="G2" s="14" t="s">
        <v>5</v>
      </c>
      <c r="H2" s="15" t="s">
        <v>6</v>
      </c>
      <c r="I2" s="46"/>
      <c r="J2" s="47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1362992.72</v>
      </c>
      <c r="H3" s="17"/>
      <c r="I3" s="48"/>
      <c r="J3" s="17"/>
      <c r="K3" s="17"/>
      <c r="L3" s="17"/>
    </row>
    <row r="4" ht="18" customHeight="1" spans="1:12">
      <c r="A4" s="2" t="s">
        <v>9</v>
      </c>
      <c r="H4" s="17"/>
      <c r="I4" s="48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42899</v>
      </c>
      <c r="B7" s="11">
        <f t="shared" ref="B7:B10" si="0">G7/(1+C7+E7)</f>
        <v>502702.702702703</v>
      </c>
      <c r="C7" s="22">
        <v>0.02</v>
      </c>
      <c r="D7" s="57">
        <f t="shared" ref="D7:D10" si="1">G7/(1+E7+C7)*C7</f>
        <v>10054.0540540541</v>
      </c>
      <c r="E7" s="22">
        <v>0.09</v>
      </c>
      <c r="F7" s="11">
        <f t="shared" ref="F7:F10" si="2">G7/(1+C7+E7)*E7</f>
        <v>45243.2432432432</v>
      </c>
      <c r="G7" s="58">
        <v>558000</v>
      </c>
      <c r="H7" s="21">
        <v>42902</v>
      </c>
      <c r="I7" s="11">
        <v>558000</v>
      </c>
      <c r="J7" s="42" t="s">
        <v>21</v>
      </c>
    </row>
    <row r="8" ht="18" customHeight="1" spans="1:10">
      <c r="A8" s="21">
        <v>43437</v>
      </c>
      <c r="B8" s="11">
        <f t="shared" si="0"/>
        <v>309449.090909091</v>
      </c>
      <c r="C8" s="22">
        <v>0.02</v>
      </c>
      <c r="D8" s="57">
        <f t="shared" si="1"/>
        <v>6188.98181818182</v>
      </c>
      <c r="E8" s="22">
        <v>0.08</v>
      </c>
      <c r="F8" s="11">
        <f t="shared" si="2"/>
        <v>24755.9272727273</v>
      </c>
      <c r="G8" s="58">
        <v>340394</v>
      </c>
      <c r="H8" s="21">
        <v>43453</v>
      </c>
      <c r="I8" s="11">
        <v>342000</v>
      </c>
      <c r="J8" s="42" t="s">
        <v>21</v>
      </c>
    </row>
    <row r="9" ht="18" customHeight="1" spans="1:10">
      <c r="A9" s="21"/>
      <c r="B9" s="11">
        <f t="shared" si="0"/>
        <v>0</v>
      </c>
      <c r="C9" s="22">
        <v>0.02</v>
      </c>
      <c r="D9" s="57">
        <f t="shared" si="1"/>
        <v>0</v>
      </c>
      <c r="E9" s="22">
        <v>0.08</v>
      </c>
      <c r="F9" s="11">
        <f t="shared" si="2"/>
        <v>0</v>
      </c>
      <c r="G9" s="58"/>
      <c r="H9" s="21"/>
      <c r="I9" s="11"/>
      <c r="J9" s="42"/>
    </row>
    <row r="10" ht="18" customHeight="1" spans="1:11">
      <c r="A10" s="21"/>
      <c r="B10" s="11">
        <f t="shared" si="0"/>
        <v>0</v>
      </c>
      <c r="C10" s="22">
        <v>0.02</v>
      </c>
      <c r="D10" s="57">
        <f t="shared" si="1"/>
        <v>0</v>
      </c>
      <c r="E10" s="22">
        <v>0.08</v>
      </c>
      <c r="F10" s="11">
        <f t="shared" si="2"/>
        <v>0</v>
      </c>
      <c r="G10" s="58"/>
      <c r="H10" s="21"/>
      <c r="I10" s="11"/>
      <c r="J10" s="42"/>
      <c r="K10" s="6" t="s">
        <v>22</v>
      </c>
    </row>
    <row r="11" ht="18" customHeight="1" spans="1:10">
      <c r="A11" s="25" t="s">
        <v>23</v>
      </c>
      <c r="B11" s="59">
        <f t="shared" ref="B11:G11" si="3">SUM(B7:B10)</f>
        <v>812151.793611794</v>
      </c>
      <c r="C11" s="27"/>
      <c r="D11" s="27">
        <f t="shared" si="3"/>
        <v>16243.0358722359</v>
      </c>
      <c r="E11" s="27"/>
      <c r="F11" s="60">
        <f t="shared" si="3"/>
        <v>69999.1705159705</v>
      </c>
      <c r="G11" s="27">
        <f t="shared" si="3"/>
        <v>898394</v>
      </c>
      <c r="H11" s="30"/>
      <c r="I11" s="27">
        <f>SUM(I7:I10)</f>
        <v>900000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49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2"/>
      <c r="B14" s="61">
        <f t="shared" ref="B14:B28" si="4">ROUND(G14/(1+E14),2)</f>
        <v>0</v>
      </c>
      <c r="C14" s="33"/>
      <c r="D14" s="34"/>
      <c r="E14" s="35">
        <v>0.17</v>
      </c>
      <c r="F14" s="61">
        <f t="shared" ref="F14:F28" si="5">ROUND(G14/(1+E14)*E14,2)</f>
        <v>0</v>
      </c>
      <c r="G14" s="58"/>
      <c r="H14" s="21" t="s">
        <v>37</v>
      </c>
      <c r="I14" s="11">
        <v>534104.23</v>
      </c>
      <c r="J14" s="42" t="s">
        <v>38</v>
      </c>
      <c r="K14" s="50" t="s">
        <v>4</v>
      </c>
      <c r="L14" s="51"/>
      <c r="M14" s="52"/>
      <c r="N14" s="52"/>
      <c r="O14" s="51" t="s">
        <v>39</v>
      </c>
    </row>
    <row r="15" s="1" customFormat="1" ht="18" customHeight="1" spans="1:15">
      <c r="A15" s="32" t="s">
        <v>37</v>
      </c>
      <c r="B15" s="61">
        <f t="shared" si="4"/>
        <v>141025.64</v>
      </c>
      <c r="C15" s="33"/>
      <c r="D15" s="34"/>
      <c r="E15" s="35">
        <v>0.17</v>
      </c>
      <c r="F15" s="61">
        <f t="shared" si="5"/>
        <v>23974.36</v>
      </c>
      <c r="G15" s="58">
        <v>165000</v>
      </c>
      <c r="H15" s="21" t="s">
        <v>37</v>
      </c>
      <c r="I15" s="11">
        <v>165000</v>
      </c>
      <c r="J15" s="42" t="s">
        <v>21</v>
      </c>
      <c r="K15" s="50" t="s">
        <v>40</v>
      </c>
      <c r="L15" s="51" t="s">
        <v>41</v>
      </c>
      <c r="M15" s="52"/>
      <c r="N15" s="52"/>
      <c r="O15" s="51"/>
    </row>
    <row r="16" s="1" customFormat="1" ht="18" customHeight="1" spans="1:15">
      <c r="A16" s="32"/>
      <c r="B16" s="61">
        <f t="shared" si="4"/>
        <v>0</v>
      </c>
      <c r="C16" s="33"/>
      <c r="D16" s="34"/>
      <c r="E16" s="35"/>
      <c r="F16" s="61">
        <f t="shared" si="5"/>
        <v>0</v>
      </c>
      <c r="G16" s="58"/>
      <c r="H16" s="21" t="s">
        <v>37</v>
      </c>
      <c r="I16" s="11">
        <v>-165000</v>
      </c>
      <c r="J16" s="42" t="s">
        <v>38</v>
      </c>
      <c r="K16" s="50" t="s">
        <v>4</v>
      </c>
      <c r="L16" s="51"/>
      <c r="M16" s="52"/>
      <c r="N16" s="52"/>
      <c r="O16" s="51"/>
    </row>
    <row r="17" s="1" customFormat="1" ht="18" customHeight="1" spans="1:15">
      <c r="A17" s="32" t="s">
        <v>37</v>
      </c>
      <c r="B17" s="61">
        <f t="shared" si="4"/>
        <v>195600</v>
      </c>
      <c r="C17" s="33"/>
      <c r="D17" s="34"/>
      <c r="E17" s="35"/>
      <c r="F17" s="61">
        <f t="shared" si="5"/>
        <v>0</v>
      </c>
      <c r="G17" s="58">
        <v>195600</v>
      </c>
      <c r="H17" s="21"/>
      <c r="I17" s="11"/>
      <c r="J17" s="42"/>
      <c r="K17" s="50" t="s">
        <v>4</v>
      </c>
      <c r="L17" s="51" t="s">
        <v>42</v>
      </c>
      <c r="M17" s="52"/>
      <c r="N17" s="52"/>
      <c r="O17" s="51"/>
    </row>
    <row r="18" s="1" customFormat="1" ht="18" customHeight="1" spans="1:16">
      <c r="A18" s="32" t="s">
        <v>37</v>
      </c>
      <c r="B18" s="61">
        <f t="shared" si="4"/>
        <v>122760</v>
      </c>
      <c r="C18" s="33"/>
      <c r="D18" s="34"/>
      <c r="E18" s="35"/>
      <c r="F18" s="61">
        <f t="shared" si="5"/>
        <v>0</v>
      </c>
      <c r="G18" s="58">
        <v>122760</v>
      </c>
      <c r="H18" s="21"/>
      <c r="I18" s="11"/>
      <c r="J18" s="42"/>
      <c r="K18" s="50" t="s">
        <v>43</v>
      </c>
      <c r="L18" s="51" t="s">
        <v>44</v>
      </c>
      <c r="M18" s="52"/>
      <c r="N18" s="52"/>
      <c r="O18" s="51"/>
      <c r="P18" s="53" t="s">
        <v>45</v>
      </c>
    </row>
    <row r="19" s="1" customFormat="1" ht="18" customHeight="1" spans="1:15">
      <c r="A19" s="32">
        <v>43460</v>
      </c>
      <c r="B19" s="61">
        <f t="shared" si="4"/>
        <v>340394</v>
      </c>
      <c r="C19" s="33"/>
      <c r="D19" s="34" t="s">
        <v>46</v>
      </c>
      <c r="E19" s="35"/>
      <c r="F19" s="61">
        <f t="shared" si="5"/>
        <v>0</v>
      </c>
      <c r="G19" s="58">
        <v>340394</v>
      </c>
      <c r="H19" s="21"/>
      <c r="I19" s="11"/>
      <c r="J19" s="42"/>
      <c r="K19" s="50" t="s">
        <v>47</v>
      </c>
      <c r="L19" s="51" t="s">
        <v>48</v>
      </c>
      <c r="M19" s="52"/>
      <c r="N19" s="52"/>
      <c r="O19" s="51"/>
    </row>
    <row r="20" s="1" customFormat="1" ht="18" customHeight="1" spans="1:15">
      <c r="A20" s="32"/>
      <c r="B20" s="61">
        <f t="shared" si="4"/>
        <v>0</v>
      </c>
      <c r="C20" s="33"/>
      <c r="D20" s="34"/>
      <c r="E20" s="35"/>
      <c r="F20" s="61">
        <f t="shared" si="5"/>
        <v>0</v>
      </c>
      <c r="G20" s="58"/>
      <c r="H20" s="21">
        <v>43825</v>
      </c>
      <c r="I20" s="11">
        <v>310848</v>
      </c>
      <c r="J20" s="42" t="s">
        <v>38</v>
      </c>
      <c r="K20" s="50" t="s">
        <v>4</v>
      </c>
      <c r="L20" s="51"/>
      <c r="M20" s="52"/>
      <c r="N20" s="52"/>
      <c r="O20" s="51"/>
    </row>
    <row r="21" s="1" customFormat="1" ht="18" customHeight="1" spans="1:19">
      <c r="A21" s="32"/>
      <c r="B21" s="61">
        <f t="shared" si="4"/>
        <v>0</v>
      </c>
      <c r="C21" s="33"/>
      <c r="D21" s="34"/>
      <c r="E21" s="35"/>
      <c r="F21" s="61">
        <f t="shared" si="5"/>
        <v>0</v>
      </c>
      <c r="G21" s="58"/>
      <c r="H21" s="21"/>
      <c r="I21" s="64">
        <v>3370</v>
      </c>
      <c r="J21" s="65" t="s">
        <v>38</v>
      </c>
      <c r="K21" s="66" t="s">
        <v>4</v>
      </c>
      <c r="L21" s="51"/>
      <c r="M21" s="52"/>
      <c r="N21" s="52"/>
      <c r="O21" s="51"/>
      <c r="S21" s="1" t="s">
        <v>22</v>
      </c>
    </row>
    <row r="22" s="1" customFormat="1" ht="18" customHeight="1" spans="1:15">
      <c r="A22" s="32"/>
      <c r="B22" s="61"/>
      <c r="C22" s="33"/>
      <c r="D22" s="34"/>
      <c r="E22" s="35"/>
      <c r="F22" s="61"/>
      <c r="G22" s="58"/>
      <c r="H22" s="21"/>
      <c r="I22" s="11"/>
      <c r="J22" s="42"/>
      <c r="K22" s="50"/>
      <c r="L22" s="51"/>
      <c r="M22" s="52"/>
      <c r="N22" s="52"/>
      <c r="O22" s="51"/>
    </row>
    <row r="23" s="1" customFormat="1" ht="18" customHeight="1" spans="1:15">
      <c r="A23" s="32"/>
      <c r="B23" s="61"/>
      <c r="C23" s="33"/>
      <c r="D23" s="34"/>
      <c r="E23" s="35"/>
      <c r="F23" s="61"/>
      <c r="G23" s="58"/>
      <c r="H23" s="21"/>
      <c r="I23" s="11"/>
      <c r="J23" s="42"/>
      <c r="K23" s="50"/>
      <c r="L23" s="51"/>
      <c r="M23" s="52"/>
      <c r="N23" s="52"/>
      <c r="O23" s="51"/>
    </row>
    <row r="24" s="1" customFormat="1" ht="18" customHeight="1" spans="1:18">
      <c r="A24" s="32"/>
      <c r="B24" s="61">
        <f>ROUND(G24/(1+E24),2)</f>
        <v>0</v>
      </c>
      <c r="C24" s="33"/>
      <c r="D24" s="34"/>
      <c r="E24" s="35"/>
      <c r="F24" s="61">
        <f>ROUND(G24/(1+E24)*E24,2)</f>
        <v>0</v>
      </c>
      <c r="G24" s="58"/>
      <c r="H24" s="21">
        <v>44336</v>
      </c>
      <c r="I24" s="11">
        <v>50</v>
      </c>
      <c r="J24" s="42" t="s">
        <v>49</v>
      </c>
      <c r="K24" s="50" t="s">
        <v>50</v>
      </c>
      <c r="L24" s="51"/>
      <c r="M24" s="52"/>
      <c r="N24" s="52"/>
      <c r="O24" s="51"/>
      <c r="R24" s="1" t="s">
        <v>22</v>
      </c>
    </row>
    <row r="25" s="1" customFormat="1" ht="18" customHeight="1" spans="1:15">
      <c r="A25" s="32"/>
      <c r="B25" s="61">
        <f>ROUND(G25/(1+E25),2)</f>
        <v>0</v>
      </c>
      <c r="C25" s="33"/>
      <c r="D25" s="34"/>
      <c r="E25" s="35"/>
      <c r="F25" s="61">
        <f>ROUND(G25/(1+E25)*E25,2)</f>
        <v>0</v>
      </c>
      <c r="G25" s="58"/>
      <c r="H25" s="21">
        <v>44336</v>
      </c>
      <c r="I25" s="11">
        <v>-3420</v>
      </c>
      <c r="J25" s="42" t="s">
        <v>51</v>
      </c>
      <c r="K25" s="50" t="s">
        <v>52</v>
      </c>
      <c r="L25" s="51"/>
      <c r="M25" s="52"/>
      <c r="N25" s="52"/>
      <c r="O25" s="51"/>
    </row>
    <row r="26" s="1" customFormat="1" ht="18" customHeight="1" spans="1:15">
      <c r="A26" s="32"/>
      <c r="B26" s="61">
        <f>ROUND(G26/(1+E26),2)</f>
        <v>0</v>
      </c>
      <c r="C26" s="33"/>
      <c r="D26" s="34"/>
      <c r="E26" s="35"/>
      <c r="F26" s="61">
        <f>ROUND(G26/(1+E26)*E26,2)</f>
        <v>0</v>
      </c>
      <c r="G26" s="58"/>
      <c r="H26" s="21"/>
      <c r="I26" s="11">
        <v>27232</v>
      </c>
      <c r="J26" s="42" t="s">
        <v>49</v>
      </c>
      <c r="K26" s="50" t="s">
        <v>53</v>
      </c>
      <c r="L26" s="51"/>
      <c r="M26" s="52"/>
      <c r="N26" s="52"/>
      <c r="O26" s="51"/>
    </row>
    <row r="27" s="1" customFormat="1" ht="18" customHeight="1" spans="1:15">
      <c r="A27" s="32"/>
      <c r="B27" s="61">
        <f>ROUND(G27/(1+E27),2)</f>
        <v>0</v>
      </c>
      <c r="C27" s="33"/>
      <c r="D27" s="34"/>
      <c r="E27" s="35"/>
      <c r="F27" s="61">
        <f>ROUND(G27/(1+E27)*E27,2)</f>
        <v>0</v>
      </c>
      <c r="G27" s="58"/>
      <c r="H27" s="21"/>
      <c r="I27" s="11">
        <v>500</v>
      </c>
      <c r="J27" s="42" t="s">
        <v>49</v>
      </c>
      <c r="K27" s="50" t="s">
        <v>54</v>
      </c>
      <c r="L27" s="51"/>
      <c r="M27" s="52"/>
      <c r="N27" s="52"/>
      <c r="O27" s="51"/>
    </row>
    <row r="28" s="1" customFormat="1" ht="18" customHeight="1" spans="1:15">
      <c r="A28" s="32"/>
      <c r="B28" s="61">
        <f>ROUND(G28/(1+E28),2)</f>
        <v>0</v>
      </c>
      <c r="C28" s="33"/>
      <c r="D28" s="34"/>
      <c r="E28" s="35"/>
      <c r="F28" s="61">
        <f>ROUND(G28/(1+E28)*E28,2)</f>
        <v>0</v>
      </c>
      <c r="G28" s="58"/>
      <c r="H28" s="21"/>
      <c r="I28" s="11">
        <v>3420</v>
      </c>
      <c r="J28" s="42" t="s">
        <v>55</v>
      </c>
      <c r="K28" s="50" t="s">
        <v>52</v>
      </c>
      <c r="L28" s="51"/>
      <c r="M28" s="52"/>
      <c r="N28" s="52"/>
      <c r="O28" s="51"/>
    </row>
    <row r="29" s="1" customFormat="1" ht="18" customHeight="1" spans="1:15">
      <c r="A29" s="32"/>
      <c r="B29" s="61">
        <f>ROUND(G29/(1+E29),2)</f>
        <v>0</v>
      </c>
      <c r="C29" s="33"/>
      <c r="D29" s="34"/>
      <c r="E29" s="35"/>
      <c r="F29" s="61">
        <f>ROUND(G29/(1+E29)*E29,2)</f>
        <v>0</v>
      </c>
      <c r="G29" s="58"/>
      <c r="H29" s="21"/>
      <c r="I29" s="11">
        <v>500</v>
      </c>
      <c r="J29" s="42" t="s">
        <v>49</v>
      </c>
      <c r="K29" s="50" t="s">
        <v>54</v>
      </c>
      <c r="L29" s="51"/>
      <c r="M29" s="52"/>
      <c r="N29" s="52"/>
      <c r="O29" s="51"/>
    </row>
    <row r="30" s="1" customFormat="1" ht="18" customHeight="1" spans="1:15">
      <c r="A30" s="32"/>
      <c r="B30" s="61">
        <f>ROUND(G30/(1+E30),2)</f>
        <v>0</v>
      </c>
      <c r="C30" s="33"/>
      <c r="D30" s="34"/>
      <c r="E30" s="35"/>
      <c r="F30" s="61">
        <f>ROUND(G30/(1+E30)*E30,2)</f>
        <v>0</v>
      </c>
      <c r="G30" s="58"/>
      <c r="H30" s="21"/>
      <c r="I30" s="11">
        <v>23395.77</v>
      </c>
      <c r="J30" s="42" t="s">
        <v>49</v>
      </c>
      <c r="K30" s="50" t="s">
        <v>53</v>
      </c>
      <c r="L30" s="51"/>
      <c r="M30" s="52"/>
      <c r="N30" s="52"/>
      <c r="O30" s="51"/>
    </row>
    <row r="31" ht="18" customHeight="1" spans="1:15">
      <c r="A31" s="27" t="s">
        <v>23</v>
      </c>
      <c r="B31" s="59">
        <f>SUM(B14:B30)</f>
        <v>799779.64</v>
      </c>
      <c r="C31" s="27"/>
      <c r="D31" s="36"/>
      <c r="E31" s="36"/>
      <c r="F31" s="60">
        <f>SUM(F14:F30)</f>
        <v>23974.36</v>
      </c>
      <c r="G31" s="62">
        <f>SUM(G14:G30)</f>
        <v>823754</v>
      </c>
      <c r="H31" s="38"/>
      <c r="I31" s="27">
        <f>SUM(I14:I30)</f>
        <v>900000</v>
      </c>
      <c r="J31" s="54"/>
      <c r="K31" s="36"/>
      <c r="L31" s="30"/>
      <c r="M31" s="42"/>
      <c r="N31" s="42"/>
      <c r="O31" s="30"/>
    </row>
    <row r="32" ht="18" customHeight="1" spans="1:14">
      <c r="A32" s="39" t="s">
        <v>56</v>
      </c>
      <c r="B32" s="39">
        <f>B8-B19</f>
        <v>-30944.909090909</v>
      </c>
      <c r="C32" s="39"/>
      <c r="D32" s="41"/>
      <c r="E32" s="41"/>
      <c r="F32" s="40"/>
      <c r="G32" s="39">
        <f>G11-G31</f>
        <v>74640</v>
      </c>
      <c r="H32" s="20" t="s">
        <v>57</v>
      </c>
      <c r="I32" s="27">
        <f>I11-I31</f>
        <v>0</v>
      </c>
      <c r="J32" s="6"/>
      <c r="K32" s="55"/>
      <c r="M32" s="56"/>
      <c r="N32" s="56"/>
    </row>
    <row r="33" ht="18" customHeight="1" spans="1:3">
      <c r="A33" s="2" t="s">
        <v>58</v>
      </c>
      <c r="C33" s="2"/>
    </row>
    <row r="34" ht="18" customHeight="1" spans="1:8">
      <c r="A34" s="20" t="s">
        <v>59</v>
      </c>
      <c r="B34" s="19" t="s">
        <v>60</v>
      </c>
      <c r="C34" s="30"/>
      <c r="D34" s="20" t="s">
        <v>59</v>
      </c>
      <c r="E34" s="18" t="s">
        <v>16</v>
      </c>
      <c r="F34" s="19" t="s">
        <v>60</v>
      </c>
      <c r="G34" s="19" t="s">
        <v>61</v>
      </c>
      <c r="H34" s="19" t="s">
        <v>62</v>
      </c>
    </row>
    <row r="35" ht="18" customHeight="1" spans="1:8">
      <c r="A35" s="30" t="s">
        <v>63</v>
      </c>
      <c r="B35" s="16">
        <f>(B11-B31)*0.25</f>
        <v>3093.0384029485</v>
      </c>
      <c r="C35" s="30"/>
      <c r="D35" s="9" t="s">
        <v>64</v>
      </c>
      <c r="E35" s="42" t="s">
        <v>65</v>
      </c>
      <c r="F35" s="63">
        <f>F11-F31</f>
        <v>46024.8105159705</v>
      </c>
      <c r="G35" s="63">
        <f>F7-F15</f>
        <v>21268.8832432432</v>
      </c>
      <c r="H35" s="63">
        <f>F8</f>
        <v>24755.9272727273</v>
      </c>
    </row>
    <row r="36" ht="18" customHeight="1" spans="1:8">
      <c r="A36" s="30" t="s">
        <v>66</v>
      </c>
      <c r="B36" s="44" t="s">
        <v>67</v>
      </c>
      <c r="C36" s="30"/>
      <c r="D36" s="45" t="s">
        <v>68</v>
      </c>
      <c r="E36" s="13">
        <v>0.05</v>
      </c>
      <c r="F36" s="11">
        <f>F35*E36</f>
        <v>2301.24052579853</v>
      </c>
      <c r="G36" s="11">
        <f>G35*E36</f>
        <v>1063.44416216216</v>
      </c>
      <c r="H36" s="11">
        <f>H35*E36</f>
        <v>1237.79636363636</v>
      </c>
    </row>
    <row r="37" ht="18" customHeight="1" spans="1:8">
      <c r="A37" s="30" t="s">
        <v>69</v>
      </c>
      <c r="B37" s="44" t="s">
        <v>67</v>
      </c>
      <c r="C37" s="30"/>
      <c r="D37" s="45" t="s">
        <v>70</v>
      </c>
      <c r="E37" s="13">
        <v>0.03</v>
      </c>
      <c r="F37" s="11">
        <f>F35*E37</f>
        <v>1380.74431547911</v>
      </c>
      <c r="G37" s="11">
        <f>G35*E37</f>
        <v>638.066497297296</v>
      </c>
      <c r="H37" s="11">
        <f>H35*E37</f>
        <v>742.677818181818</v>
      </c>
    </row>
    <row r="38" ht="18" customHeight="1" spans="1:8">
      <c r="A38" s="30"/>
      <c r="B38" s="12"/>
      <c r="C38" s="30"/>
      <c r="D38" s="45" t="s">
        <v>71</v>
      </c>
      <c r="E38" s="13">
        <v>0.02</v>
      </c>
      <c r="F38" s="11">
        <f>F35*E38</f>
        <v>920.49621031941</v>
      </c>
      <c r="G38" s="11">
        <f>G35*E38</f>
        <v>425.377664864864</v>
      </c>
      <c r="H38" s="11">
        <f>H35*E38</f>
        <v>495.118545454545</v>
      </c>
    </row>
    <row r="39" ht="18" customHeight="1" spans="1:8">
      <c r="A39" s="25" t="s">
        <v>72</v>
      </c>
      <c r="B39" s="26">
        <f t="shared" ref="B39:H39" si="6">SUM(B35:B38)</f>
        <v>3093.0384029485</v>
      </c>
      <c r="C39" s="30"/>
      <c r="D39" s="25" t="s">
        <v>72</v>
      </c>
      <c r="E39" s="25"/>
      <c r="F39" s="60">
        <f t="shared" si="6"/>
        <v>50627.2915675676</v>
      </c>
      <c r="G39" s="60">
        <f t="shared" si="6"/>
        <v>23395.7715675675</v>
      </c>
      <c r="H39" s="60">
        <f t="shared" si="6"/>
        <v>27231.52</v>
      </c>
    </row>
    <row r="40" ht="18" customHeight="1" spans="3:8">
      <c r="C40" s="2"/>
      <c r="D40" s="27" t="s">
        <v>23</v>
      </c>
      <c r="E40" s="27"/>
      <c r="F40" s="27">
        <f t="shared" ref="F40:H40" si="7">F39</f>
        <v>50627.2915675676</v>
      </c>
      <c r="G40" s="27">
        <f t="shared" si="7"/>
        <v>23395.7715675675</v>
      </c>
      <c r="H40" s="27">
        <f t="shared" si="7"/>
        <v>27231.52</v>
      </c>
    </row>
    <row r="41" ht="18" customHeight="1" spans="3:3">
      <c r="C41" s="2"/>
    </row>
    <row r="42" ht="18" customHeight="1" spans="3:3">
      <c r="C42" s="2"/>
    </row>
    <row r="43" ht="18" customHeight="1" spans="3:3">
      <c r="C43" s="2"/>
    </row>
    <row r="44" ht="18" customHeight="1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</sheetData>
  <autoFilter ref="A13:O4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workbookViewId="0">
      <selection activeCell="K4" sqref="K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5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42662</v>
      </c>
      <c r="C2" s="11" t="s">
        <v>2</v>
      </c>
      <c r="D2" s="12">
        <v>1114400</v>
      </c>
      <c r="E2" s="13" t="s">
        <v>3</v>
      </c>
      <c r="F2" s="12" t="s">
        <v>4</v>
      </c>
      <c r="G2" s="14" t="s">
        <v>5</v>
      </c>
      <c r="H2" s="15" t="s">
        <v>6</v>
      </c>
      <c r="I2" s="46"/>
      <c r="J2" s="47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48"/>
      <c r="J3" s="17"/>
      <c r="K3" s="17"/>
      <c r="L3" s="17"/>
    </row>
    <row r="4" ht="18" customHeight="1" spans="1:12">
      <c r="A4" s="2" t="s">
        <v>9</v>
      </c>
      <c r="H4" s="17"/>
      <c r="I4" s="48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42899</v>
      </c>
      <c r="B7" s="12">
        <f>G7/(1+C7+E7)</f>
        <v>502702.702702703</v>
      </c>
      <c r="C7" s="22">
        <v>0.02</v>
      </c>
      <c r="D7" s="23">
        <f>G7/(1+E7+C7)*C7</f>
        <v>10054.0540540541</v>
      </c>
      <c r="E7" s="22">
        <v>0.09</v>
      </c>
      <c r="F7" s="12">
        <f>G7/(1+C7+E7)*E7</f>
        <v>45243.2432432432</v>
      </c>
      <c r="G7" s="24">
        <v>558000</v>
      </c>
      <c r="H7" s="21">
        <v>42902</v>
      </c>
      <c r="I7" s="12">
        <v>558000</v>
      </c>
      <c r="J7" s="42" t="s">
        <v>21</v>
      </c>
    </row>
    <row r="8" ht="18" customHeight="1" spans="1:10">
      <c r="A8" s="21">
        <v>43437</v>
      </c>
      <c r="B8" s="12">
        <f t="shared" ref="B8:B10" si="0">G8/(1+C8+E8)</f>
        <v>309449.090909091</v>
      </c>
      <c r="C8" s="22">
        <v>0.02</v>
      </c>
      <c r="D8" s="23">
        <f t="shared" ref="D8:D10" si="1">G8/(1+E8+C8)*C8</f>
        <v>6188.98181818182</v>
      </c>
      <c r="E8" s="22">
        <v>0.08</v>
      </c>
      <c r="F8" s="12">
        <f t="shared" ref="F8:F10" si="2">G8/(1+C8+E8)*E8</f>
        <v>24755.9272727273</v>
      </c>
      <c r="G8" s="24">
        <v>340394</v>
      </c>
      <c r="H8" s="21">
        <v>43453</v>
      </c>
      <c r="I8" s="12">
        <v>342000</v>
      </c>
      <c r="J8" s="42" t="s">
        <v>21</v>
      </c>
    </row>
    <row r="9" ht="18" customHeight="1" spans="1:10">
      <c r="A9" s="21"/>
      <c r="B9" s="12">
        <f t="shared" si="0"/>
        <v>0</v>
      </c>
      <c r="C9" s="22">
        <v>0.02</v>
      </c>
      <c r="D9" s="23">
        <f t="shared" si="1"/>
        <v>0</v>
      </c>
      <c r="E9" s="22">
        <v>0.08</v>
      </c>
      <c r="F9" s="12">
        <f t="shared" si="2"/>
        <v>0</v>
      </c>
      <c r="G9" s="24"/>
      <c r="H9" s="21"/>
      <c r="I9" s="12"/>
      <c r="J9" s="42"/>
    </row>
    <row r="10" ht="18" customHeight="1" spans="1:11">
      <c r="A10" s="21"/>
      <c r="B10" s="12">
        <f t="shared" si="0"/>
        <v>0</v>
      </c>
      <c r="C10" s="22">
        <v>0.02</v>
      </c>
      <c r="D10" s="23">
        <f t="shared" si="1"/>
        <v>0</v>
      </c>
      <c r="E10" s="22">
        <v>0.08</v>
      </c>
      <c r="F10" s="12">
        <f t="shared" si="2"/>
        <v>0</v>
      </c>
      <c r="G10" s="24"/>
      <c r="H10" s="21"/>
      <c r="I10" s="12"/>
      <c r="J10" s="42"/>
      <c r="K10" s="6" t="s">
        <v>22</v>
      </c>
    </row>
    <row r="11" ht="18" customHeight="1" spans="1:10">
      <c r="A11" s="25" t="s">
        <v>23</v>
      </c>
      <c r="B11" s="26">
        <f>SUM(B7:B10)</f>
        <v>812151.793611794</v>
      </c>
      <c r="C11" s="27"/>
      <c r="D11" s="28">
        <f t="shared" ref="D11:G11" si="3">SUM(D7:D10)</f>
        <v>16243.0358722359</v>
      </c>
      <c r="E11" s="27"/>
      <c r="F11" s="29">
        <f t="shared" si="3"/>
        <v>69999.1705159705</v>
      </c>
      <c r="G11" s="28">
        <f t="shared" si="3"/>
        <v>898394</v>
      </c>
      <c r="H11" s="30"/>
      <c r="I11" s="28">
        <f>SUM(I7:I10)</f>
        <v>900000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49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2"/>
      <c r="B14" s="16">
        <f>ROUND(G14/(1+E14),2)</f>
        <v>0</v>
      </c>
      <c r="C14" s="33"/>
      <c r="D14" s="34"/>
      <c r="E14" s="35"/>
      <c r="F14" s="16">
        <f>ROUND(G14/(1+E14)*E14,2)</f>
        <v>0</v>
      </c>
      <c r="G14" s="24"/>
      <c r="H14" s="21"/>
      <c r="I14" s="12"/>
      <c r="J14" s="42"/>
      <c r="K14" s="50"/>
      <c r="L14" s="51"/>
      <c r="M14" s="52"/>
      <c r="N14" s="52"/>
      <c r="O14" s="51"/>
    </row>
    <row r="15" s="1" customFormat="1" ht="18" customHeight="1" spans="1:15">
      <c r="A15" s="32"/>
      <c r="B15" s="16">
        <f t="shared" ref="B15:B29" si="4">ROUND(G15/(1+E15),2)</f>
        <v>0</v>
      </c>
      <c r="C15" s="33"/>
      <c r="D15" s="34"/>
      <c r="E15" s="35">
        <v>0.17</v>
      </c>
      <c r="F15" s="16">
        <f t="shared" ref="F15:F29" si="5">ROUND(G15/(1+E15)*E15,2)</f>
        <v>0</v>
      </c>
      <c r="G15" s="24"/>
      <c r="H15" s="21" t="s">
        <v>37</v>
      </c>
      <c r="I15" s="12">
        <v>534104.23</v>
      </c>
      <c r="J15" s="42" t="s">
        <v>38</v>
      </c>
      <c r="K15" s="50" t="s">
        <v>4</v>
      </c>
      <c r="L15" s="51"/>
      <c r="M15" s="52"/>
      <c r="N15" s="52"/>
      <c r="O15" s="51" t="s">
        <v>39</v>
      </c>
    </row>
    <row r="16" s="1" customFormat="1" ht="18" customHeight="1" spans="1:15">
      <c r="A16" s="32" t="s">
        <v>37</v>
      </c>
      <c r="B16" s="16">
        <f t="shared" si="4"/>
        <v>141025.64</v>
      </c>
      <c r="C16" s="33"/>
      <c r="D16" s="34"/>
      <c r="E16" s="35">
        <v>0.17</v>
      </c>
      <c r="F16" s="16">
        <f t="shared" si="5"/>
        <v>23974.36</v>
      </c>
      <c r="G16" s="24">
        <v>165000</v>
      </c>
      <c r="H16" s="21" t="s">
        <v>37</v>
      </c>
      <c r="I16" s="12">
        <v>165000</v>
      </c>
      <c r="J16" s="42" t="s">
        <v>21</v>
      </c>
      <c r="K16" s="50" t="s">
        <v>40</v>
      </c>
      <c r="L16" s="51" t="s">
        <v>41</v>
      </c>
      <c r="M16" s="52"/>
      <c r="N16" s="52"/>
      <c r="O16" s="51"/>
    </row>
    <row r="17" s="1" customFormat="1" ht="18" customHeight="1" spans="1:15">
      <c r="A17" s="32"/>
      <c r="B17" s="16">
        <f t="shared" si="4"/>
        <v>0</v>
      </c>
      <c r="C17" s="33"/>
      <c r="D17" s="34"/>
      <c r="E17" s="35"/>
      <c r="F17" s="16">
        <f t="shared" si="5"/>
        <v>0</v>
      </c>
      <c r="G17" s="24"/>
      <c r="H17" s="21" t="s">
        <v>37</v>
      </c>
      <c r="I17" s="12">
        <v>-165000</v>
      </c>
      <c r="J17" s="42" t="s">
        <v>38</v>
      </c>
      <c r="K17" s="50" t="s">
        <v>4</v>
      </c>
      <c r="L17" s="51"/>
      <c r="M17" s="52"/>
      <c r="N17" s="52"/>
      <c r="O17" s="51"/>
    </row>
    <row r="18" s="1" customFormat="1" ht="18" customHeight="1" spans="1:15">
      <c r="A18" s="32" t="s">
        <v>37</v>
      </c>
      <c r="B18" s="16">
        <f t="shared" si="4"/>
        <v>195600</v>
      </c>
      <c r="C18" s="33"/>
      <c r="D18" s="34"/>
      <c r="E18" s="35"/>
      <c r="F18" s="16">
        <f t="shared" si="5"/>
        <v>0</v>
      </c>
      <c r="G18" s="24">
        <v>195600</v>
      </c>
      <c r="H18" s="21"/>
      <c r="I18" s="12"/>
      <c r="J18" s="42"/>
      <c r="K18" s="50" t="s">
        <v>4</v>
      </c>
      <c r="L18" s="51" t="s">
        <v>42</v>
      </c>
      <c r="M18" s="52"/>
      <c r="N18" s="52"/>
      <c r="O18" s="51"/>
    </row>
    <row r="19" s="1" customFormat="1" ht="18" customHeight="1" spans="1:16">
      <c r="A19" s="32" t="s">
        <v>37</v>
      </c>
      <c r="B19" s="16">
        <f t="shared" si="4"/>
        <v>122760</v>
      </c>
      <c r="C19" s="33"/>
      <c r="D19" s="34"/>
      <c r="E19" s="35"/>
      <c r="F19" s="16">
        <f t="shared" si="5"/>
        <v>0</v>
      </c>
      <c r="G19" s="24">
        <v>122760</v>
      </c>
      <c r="H19" s="21"/>
      <c r="I19" s="12"/>
      <c r="J19" s="42"/>
      <c r="K19" s="50" t="s">
        <v>43</v>
      </c>
      <c r="L19" s="51" t="s">
        <v>44</v>
      </c>
      <c r="M19" s="52"/>
      <c r="N19" s="52"/>
      <c r="O19" s="51"/>
      <c r="P19" s="53" t="s">
        <v>45</v>
      </c>
    </row>
    <row r="20" s="1" customFormat="1" ht="18" customHeight="1" spans="1:15">
      <c r="A20" s="32">
        <v>43460</v>
      </c>
      <c r="B20" s="16">
        <f t="shared" si="4"/>
        <v>340394</v>
      </c>
      <c r="C20" s="33"/>
      <c r="D20" s="34" t="s">
        <v>46</v>
      </c>
      <c r="E20" s="35"/>
      <c r="F20" s="16">
        <f t="shared" si="5"/>
        <v>0</v>
      </c>
      <c r="G20" s="24">
        <v>340394</v>
      </c>
      <c r="H20" s="21"/>
      <c r="I20" s="12"/>
      <c r="J20" s="42"/>
      <c r="K20" s="50" t="s">
        <v>47</v>
      </c>
      <c r="L20" s="51" t="s">
        <v>48</v>
      </c>
      <c r="M20" s="52"/>
      <c r="N20" s="52"/>
      <c r="O20" s="51"/>
    </row>
    <row r="21" s="1" customFormat="1" ht="18" customHeight="1" spans="1:15">
      <c r="A21" s="32"/>
      <c r="B21" s="16">
        <f t="shared" si="4"/>
        <v>0</v>
      </c>
      <c r="C21" s="33"/>
      <c r="D21" s="34"/>
      <c r="E21" s="35"/>
      <c r="F21" s="16">
        <f t="shared" si="5"/>
        <v>0</v>
      </c>
      <c r="G21" s="24"/>
      <c r="H21" s="21">
        <v>43825</v>
      </c>
      <c r="I21" s="12">
        <v>310848</v>
      </c>
      <c r="J21" s="42" t="s">
        <v>38</v>
      </c>
      <c r="K21" s="50" t="s">
        <v>4</v>
      </c>
      <c r="L21" s="51"/>
      <c r="M21" s="52"/>
      <c r="N21" s="52"/>
      <c r="O21" s="51"/>
    </row>
    <row r="22" s="1" customFormat="1" ht="18" customHeight="1" spans="1:19">
      <c r="A22" s="32"/>
      <c r="B22" s="16">
        <f t="shared" si="4"/>
        <v>0</v>
      </c>
      <c r="C22" s="33"/>
      <c r="D22" s="34"/>
      <c r="E22" s="35"/>
      <c r="F22" s="16">
        <f t="shared" si="5"/>
        <v>0</v>
      </c>
      <c r="G22" s="24"/>
      <c r="H22" s="21"/>
      <c r="I22" s="12"/>
      <c r="J22" s="42" t="s">
        <v>73</v>
      </c>
      <c r="K22" s="50"/>
      <c r="L22" s="51"/>
      <c r="M22" s="52"/>
      <c r="N22" s="52"/>
      <c r="O22" s="51"/>
      <c r="S22" s="1" t="s">
        <v>22</v>
      </c>
    </row>
    <row r="23" s="1" customFormat="1" ht="18" customHeight="1" spans="1:18">
      <c r="A23" s="32"/>
      <c r="B23" s="16">
        <f t="shared" si="4"/>
        <v>0</v>
      </c>
      <c r="C23" s="33"/>
      <c r="D23" s="34"/>
      <c r="E23" s="35"/>
      <c r="F23" s="16">
        <f t="shared" si="5"/>
        <v>0</v>
      </c>
      <c r="G23" s="24"/>
      <c r="H23" s="21"/>
      <c r="I23" s="12"/>
      <c r="J23" s="42"/>
      <c r="K23" s="50"/>
      <c r="L23" s="51"/>
      <c r="M23" s="52"/>
      <c r="N23" s="52"/>
      <c r="O23" s="51"/>
      <c r="R23" s="1" t="s">
        <v>22</v>
      </c>
    </row>
    <row r="24" s="1" customFormat="1" ht="18" customHeight="1" spans="1:15">
      <c r="A24" s="32"/>
      <c r="B24" s="16">
        <f t="shared" si="4"/>
        <v>0</v>
      </c>
      <c r="C24" s="33"/>
      <c r="D24" s="34"/>
      <c r="E24" s="35"/>
      <c r="F24" s="16">
        <f t="shared" si="5"/>
        <v>0</v>
      </c>
      <c r="G24" s="24"/>
      <c r="H24" s="21"/>
      <c r="I24" s="12"/>
      <c r="J24" s="42"/>
      <c r="K24" s="50"/>
      <c r="L24" s="51"/>
      <c r="M24" s="52"/>
      <c r="N24" s="52"/>
      <c r="O24" s="51"/>
    </row>
    <row r="25" s="1" customFormat="1" ht="18" customHeight="1" spans="1:15">
      <c r="A25" s="32"/>
      <c r="B25" s="16">
        <f t="shared" si="4"/>
        <v>0</v>
      </c>
      <c r="C25" s="33"/>
      <c r="D25" s="34"/>
      <c r="E25" s="35"/>
      <c r="F25" s="16">
        <f t="shared" si="5"/>
        <v>0</v>
      </c>
      <c r="G25" s="24"/>
      <c r="H25" s="21"/>
      <c r="I25" s="12">
        <v>27232</v>
      </c>
      <c r="J25" s="42" t="s">
        <v>49</v>
      </c>
      <c r="K25" s="50" t="s">
        <v>53</v>
      </c>
      <c r="L25" s="51"/>
      <c r="M25" s="52"/>
      <c r="N25" s="52"/>
      <c r="O25" s="51"/>
    </row>
    <row r="26" s="1" customFormat="1" ht="18" customHeight="1" spans="1:15">
      <c r="A26" s="32"/>
      <c r="B26" s="16">
        <f t="shared" si="4"/>
        <v>0</v>
      </c>
      <c r="C26" s="33"/>
      <c r="D26" s="34"/>
      <c r="E26" s="35"/>
      <c r="F26" s="16">
        <f t="shared" si="5"/>
        <v>0</v>
      </c>
      <c r="G26" s="24"/>
      <c r="H26" s="21"/>
      <c r="I26" s="12">
        <v>500</v>
      </c>
      <c r="J26" s="42" t="s">
        <v>49</v>
      </c>
      <c r="K26" s="50" t="s">
        <v>54</v>
      </c>
      <c r="L26" s="51"/>
      <c r="M26" s="52"/>
      <c r="N26" s="52"/>
      <c r="O26" s="51"/>
    </row>
    <row r="27" s="1" customFormat="1" ht="18" customHeight="1" spans="1:15">
      <c r="A27" s="32"/>
      <c r="B27" s="16">
        <f t="shared" si="4"/>
        <v>0</v>
      </c>
      <c r="C27" s="33"/>
      <c r="D27" s="34"/>
      <c r="E27" s="35"/>
      <c r="F27" s="16">
        <f t="shared" si="5"/>
        <v>0</v>
      </c>
      <c r="G27" s="24"/>
      <c r="H27" s="21"/>
      <c r="I27" s="12">
        <v>3420</v>
      </c>
      <c r="J27" s="42" t="s">
        <v>55</v>
      </c>
      <c r="K27" s="50" t="s">
        <v>52</v>
      </c>
      <c r="L27" s="51"/>
      <c r="M27" s="52"/>
      <c r="N27" s="52"/>
      <c r="O27" s="51"/>
    </row>
    <row r="28" s="1" customFormat="1" ht="18" customHeight="1" spans="1:15">
      <c r="A28" s="32"/>
      <c r="B28" s="16">
        <f t="shared" si="4"/>
        <v>0</v>
      </c>
      <c r="C28" s="33"/>
      <c r="D28" s="34"/>
      <c r="E28" s="35"/>
      <c r="F28" s="16">
        <f t="shared" si="5"/>
        <v>0</v>
      </c>
      <c r="G28" s="24"/>
      <c r="H28" s="21"/>
      <c r="I28" s="12">
        <v>500</v>
      </c>
      <c r="J28" s="42" t="s">
        <v>49</v>
      </c>
      <c r="K28" s="50" t="s">
        <v>54</v>
      </c>
      <c r="L28" s="51"/>
      <c r="M28" s="52"/>
      <c r="N28" s="52"/>
      <c r="O28" s="51"/>
    </row>
    <row r="29" s="1" customFormat="1" ht="18" customHeight="1" spans="1:15">
      <c r="A29" s="32"/>
      <c r="B29" s="16">
        <f t="shared" si="4"/>
        <v>0</v>
      </c>
      <c r="C29" s="33"/>
      <c r="D29" s="34"/>
      <c r="E29" s="35"/>
      <c r="F29" s="16">
        <f t="shared" si="5"/>
        <v>0</v>
      </c>
      <c r="G29" s="24"/>
      <c r="H29" s="21"/>
      <c r="I29" s="12">
        <v>23395.77</v>
      </c>
      <c r="J29" s="42" t="s">
        <v>49</v>
      </c>
      <c r="K29" s="50" t="s">
        <v>53</v>
      </c>
      <c r="L29" s="51"/>
      <c r="M29" s="52"/>
      <c r="N29" s="52"/>
      <c r="O29" s="51"/>
    </row>
    <row r="30" ht="18" customHeight="1" spans="1:15">
      <c r="A30" s="27" t="s">
        <v>23</v>
      </c>
      <c r="B30" s="26">
        <f>SUM(B14:B29)</f>
        <v>799779.64</v>
      </c>
      <c r="C30" s="27"/>
      <c r="D30" s="36"/>
      <c r="E30" s="36"/>
      <c r="F30" s="29">
        <f>SUM(F14:F29)</f>
        <v>23974.36</v>
      </c>
      <c r="G30" s="37">
        <f>SUM(G14:G29)</f>
        <v>823754</v>
      </c>
      <c r="H30" s="38"/>
      <c r="I30" s="28">
        <f>SUM(I14:I29)</f>
        <v>900000</v>
      </c>
      <c r="J30" s="54"/>
      <c r="K30" s="36"/>
      <c r="L30" s="30"/>
      <c r="M30" s="42"/>
      <c r="N30" s="42"/>
      <c r="O30" s="30"/>
    </row>
    <row r="31" ht="18" customHeight="1" spans="1:14">
      <c r="A31" s="39" t="s">
        <v>56</v>
      </c>
      <c r="B31" s="40">
        <f>B8-B20</f>
        <v>-30944.9090909091</v>
      </c>
      <c r="C31" s="39"/>
      <c r="D31" s="41"/>
      <c r="E31" s="41"/>
      <c r="F31" s="40"/>
      <c r="G31" s="40">
        <f>G11-G30</f>
        <v>74640</v>
      </c>
      <c r="H31" s="20" t="s">
        <v>57</v>
      </c>
      <c r="I31" s="28">
        <f>I11-I30</f>
        <v>0</v>
      </c>
      <c r="J31" s="6"/>
      <c r="K31" s="55"/>
      <c r="M31" s="56"/>
      <c r="N31" s="56"/>
    </row>
    <row r="32" ht="18" customHeight="1" spans="1:3">
      <c r="A32" s="2" t="s">
        <v>58</v>
      </c>
      <c r="C32" s="2"/>
    </row>
    <row r="33" ht="18" customHeight="1" spans="1:8">
      <c r="A33" s="20" t="s">
        <v>59</v>
      </c>
      <c r="B33" s="19" t="s">
        <v>60</v>
      </c>
      <c r="C33" s="30"/>
      <c r="D33" s="20" t="s">
        <v>59</v>
      </c>
      <c r="E33" s="18" t="s">
        <v>16</v>
      </c>
      <c r="F33" s="19" t="s">
        <v>60</v>
      </c>
      <c r="G33" s="19" t="s">
        <v>61</v>
      </c>
      <c r="H33" s="19" t="s">
        <v>62</v>
      </c>
    </row>
    <row r="34" ht="18" customHeight="1" spans="1:8">
      <c r="A34" s="30" t="s">
        <v>63</v>
      </c>
      <c r="B34" s="16">
        <f>(B11-B30)*0.25</f>
        <v>3093.03840294838</v>
      </c>
      <c r="C34" s="30"/>
      <c r="D34" s="9" t="s">
        <v>64</v>
      </c>
      <c r="E34" s="42" t="s">
        <v>65</v>
      </c>
      <c r="F34" s="43">
        <f>F11-F30</f>
        <v>46024.8105159705</v>
      </c>
      <c r="G34" s="43">
        <f>F7-F16</f>
        <v>21268.8832432432</v>
      </c>
      <c r="H34" s="43">
        <f>F8</f>
        <v>24755.9272727273</v>
      </c>
    </row>
    <row r="35" ht="18" customHeight="1" spans="1:8">
      <c r="A35" s="30" t="s">
        <v>66</v>
      </c>
      <c r="B35" s="44" t="s">
        <v>67</v>
      </c>
      <c r="C35" s="30"/>
      <c r="D35" s="45" t="s">
        <v>68</v>
      </c>
      <c r="E35" s="13">
        <v>0.05</v>
      </c>
      <c r="F35" s="12">
        <f>F34*E35</f>
        <v>2301.24052579853</v>
      </c>
      <c r="G35" s="12">
        <f>G34*E35</f>
        <v>1063.44416216216</v>
      </c>
      <c r="H35" s="12">
        <f>H34*E35</f>
        <v>1237.79636363636</v>
      </c>
    </row>
    <row r="36" ht="18" customHeight="1" spans="1:8">
      <c r="A36" s="30" t="s">
        <v>69</v>
      </c>
      <c r="B36" s="44" t="s">
        <v>67</v>
      </c>
      <c r="C36" s="30"/>
      <c r="D36" s="45" t="s">
        <v>70</v>
      </c>
      <c r="E36" s="13">
        <v>0.03</v>
      </c>
      <c r="F36" s="12">
        <f>F34*E36</f>
        <v>1380.74431547912</v>
      </c>
      <c r="G36" s="12">
        <f>G34*E36</f>
        <v>638.066497297297</v>
      </c>
      <c r="H36" s="12">
        <f>H34*E36</f>
        <v>742.677818181818</v>
      </c>
    </row>
    <row r="37" ht="18" customHeight="1" spans="1:8">
      <c r="A37" s="30"/>
      <c r="B37" s="12"/>
      <c r="C37" s="30"/>
      <c r="D37" s="45" t="s">
        <v>71</v>
      </c>
      <c r="E37" s="13">
        <v>0.02</v>
      </c>
      <c r="F37" s="12">
        <f>F34*E37</f>
        <v>920.49621031941</v>
      </c>
      <c r="G37" s="12">
        <f>G34*E37</f>
        <v>425.377664864865</v>
      </c>
      <c r="H37" s="12">
        <f>H34*E37</f>
        <v>495.118545454545</v>
      </c>
    </row>
    <row r="38" ht="18" customHeight="1" spans="1:8">
      <c r="A38" s="25" t="s">
        <v>72</v>
      </c>
      <c r="B38" s="26">
        <f>SUM(B34:B37)</f>
        <v>3093.03840294838</v>
      </c>
      <c r="C38" s="30"/>
      <c r="D38" s="25" t="s">
        <v>72</v>
      </c>
      <c r="E38" s="25"/>
      <c r="F38" s="29">
        <f>SUM(F34:F37)</f>
        <v>50627.2915675676</v>
      </c>
      <c r="G38" s="29">
        <f>SUM(G34:G37)</f>
        <v>23395.7715675676</v>
      </c>
      <c r="H38" s="29">
        <f>SUM(H34:H37)</f>
        <v>27231.52</v>
      </c>
    </row>
    <row r="39" ht="18" customHeight="1" spans="3:8">
      <c r="C39" s="2"/>
      <c r="D39" s="27" t="s">
        <v>23</v>
      </c>
      <c r="E39" s="27"/>
      <c r="F39" s="28">
        <f>F38</f>
        <v>50627.2915675676</v>
      </c>
      <c r="G39" s="28">
        <f>G38</f>
        <v>23395.7715675676</v>
      </c>
      <c r="H39" s="28">
        <f>H38</f>
        <v>27231.52</v>
      </c>
    </row>
    <row r="40" ht="18" customHeight="1" spans="3:3">
      <c r="C40" s="2"/>
    </row>
    <row r="41" ht="18" customHeight="1" spans="3:3">
      <c r="C41" s="2"/>
    </row>
    <row r="42" ht="18" customHeight="1" spans="3:3">
      <c r="C42" s="2"/>
    </row>
    <row r="43" ht="18" customHeight="1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2021-05-20T07:12:24Z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ACB86D302F574F728B48808124AE753D</vt:lpwstr>
  </property>
</Properties>
</file>