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3" r:id="rId1"/>
    <sheet name="旧" sheetId="1" r:id="rId2"/>
    <sheet name="Sheet2" sheetId="2" r:id="rId3"/>
  </sheets>
  <definedNames>
    <definedName name="_xlnm._FilterDatabase" localSheetId="0" hidden="1">新!$A$22:$P$73</definedName>
    <definedName name="_xlnm._FilterDatabase" localSheetId="1" hidden="1">旧!$A$28:$P$78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  <author>qyr</author>
  </authors>
  <commentList>
    <comment ref="A6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69" authorId="1">
      <text>
        <r>
          <rPr>
            <sz val="9"/>
            <rFont val="宋体"/>
            <charset val="134"/>
          </rPr>
          <t xml:space="preserve">cw09:
已收款36162.24元  2020.1.19王光如卡 </t>
        </r>
      </text>
    </comment>
    <comment ref="D70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M70" authorId="2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异地已预交73.9</t>
        </r>
      </text>
    </comment>
    <comment ref="D71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M71" authorId="2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异地已预缴147.72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E29" authorId="0">
      <text>
        <r>
          <rPr>
            <sz val="9"/>
            <rFont val="宋体"/>
            <charset val="134"/>
          </rPr>
          <t>cw05:
填写专票税率</t>
        </r>
      </text>
    </comment>
    <comment ref="G29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7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77" authorId="1">
      <text>
        <r>
          <rPr>
            <sz val="9"/>
            <rFont val="宋体"/>
            <charset val="134"/>
          </rPr>
          <t xml:space="preserve">cw09:
已收款36162.24元  2020.1.19王光如卡 </t>
        </r>
      </text>
    </comment>
  </commentList>
</comments>
</file>

<file path=xl/sharedStrings.xml><?xml version="1.0" encoding="utf-8"?>
<sst xmlns="http://schemas.openxmlformats.org/spreadsheetml/2006/main" count="355" uniqueCount="96">
  <si>
    <t>岳西县冶溪至店前（冶溪段）、白帽至冶溪（冶溪段）乡级公路畅通工程施工</t>
  </si>
  <si>
    <t>中标日期</t>
  </si>
  <si>
    <t>中标价</t>
  </si>
  <si>
    <t>负责人</t>
  </si>
  <si>
    <t>王业火</t>
  </si>
  <si>
    <t>建设单位</t>
  </si>
  <si>
    <t>岳西县交通发展有限责任公司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</si>
  <si>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</si>
  <si>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</si>
  <si>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</si>
  <si>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</si>
  <si>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</si>
  <si>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</si>
  <si>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</si>
  <si>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</si>
  <si>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</si>
  <si>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</si>
  <si>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</si>
  <si>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</si>
  <si>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</si>
  <si>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</si>
  <si>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2017-1-</t>
  </si>
  <si>
    <t>徽行</t>
  </si>
  <si>
    <t>2017-6-</t>
  </si>
  <si>
    <t>2018-2-</t>
  </si>
  <si>
    <t>中行</t>
  </si>
  <si>
    <t>2018-6-</t>
  </si>
  <si>
    <t xml:space="preserve">   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</si>
  <si>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</si>
  <si>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</si>
  <si>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</si>
  <si>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</si>
  <si>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</si>
  <si>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</si>
  <si>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</si>
  <si>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</si>
  <si>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</si>
  <si>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</si>
  <si>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</si>
  <si>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</si>
  <si>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</si>
  <si>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</si>
  <si>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17-1-</t>
  </si>
  <si>
    <t>王学高</t>
  </si>
  <si>
    <t>项目周转金</t>
  </si>
  <si>
    <t>岳西惠民新型建筑材料有限责任公司</t>
  </si>
  <si>
    <t>混凝土</t>
  </si>
  <si>
    <t>项目部垫付</t>
  </si>
  <si>
    <t>人工</t>
  </si>
  <si>
    <t>17-3-</t>
  </si>
  <si>
    <t>岳西县华燕商贸有限公司</t>
  </si>
  <si>
    <t xml:space="preserve"> 水泥</t>
  </si>
  <si>
    <t>17-4-</t>
  </si>
  <si>
    <t>17-5-</t>
  </si>
  <si>
    <t>水泥</t>
  </si>
  <si>
    <t>17-7-</t>
  </si>
  <si>
    <t>工程机械费用</t>
  </si>
  <si>
    <t>18-2-</t>
  </si>
  <si>
    <t>劳务费</t>
  </si>
  <si>
    <t>机械租赁</t>
  </si>
  <si>
    <t>沙石</t>
  </si>
  <si>
    <t>普</t>
  </si>
  <si>
    <t>王和兵</t>
  </si>
  <si>
    <t>砂石</t>
  </si>
  <si>
    <t>挖机租赁</t>
  </si>
  <si>
    <t>5次</t>
  </si>
  <si>
    <t>扣</t>
  </si>
  <si>
    <t>代办费</t>
  </si>
  <si>
    <t>预留</t>
  </si>
  <si>
    <t>损失准备金</t>
  </si>
  <si>
    <t>第四次</t>
  </si>
  <si>
    <t>第三次</t>
  </si>
  <si>
    <t>费用</t>
  </si>
  <si>
    <t>增值税</t>
  </si>
  <si>
    <t>第二次</t>
  </si>
  <si>
    <t>第一次</t>
  </si>
  <si>
    <t xml:space="preserve"> </t>
  </si>
  <si>
    <t>管理费</t>
  </si>
  <si>
    <t>尚需提供成本</t>
  </si>
  <si>
    <t>可支付金额</t>
  </si>
  <si>
    <t>公司代缴税金：</t>
  </si>
  <si>
    <t>税种</t>
  </si>
  <si>
    <t>税额</t>
  </si>
  <si>
    <t xml:space="preserve">20.1月开票预缴税费 </t>
  </si>
  <si>
    <t>20.1开票扣税</t>
  </si>
  <si>
    <t>2021年11月开票税金</t>
  </si>
  <si>
    <t>企业所得税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</si>
  <si>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</si>
  <si>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</si>
  <si>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</si>
  <si>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</si>
  <si>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</si>
  <si>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</si>
  <si>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</si>
  <si>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</si>
  <si>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印花水利已交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</si>
</sst>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/m/d;@"/>
    <numFmt numFmtId="177" formatCode="#,##0.00_ "/>
    <numFmt numFmtId="178" formatCode="0.00_ "/>
    <numFmt numFmtId="179" formatCode="#,##0_ "/>
    <numFmt numFmtId="180" formatCode="yyyy&quot;年&quot;m&quot;月&quot;;@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1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4" fontId="5" fillId="0" borderId="0" xfId="0" applyNumberFormat="1" applyFont="1"/>
    <xf numFmtId="0" fontId="5" fillId="0" borderId="0" xfId="0" applyFont="1"/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9" fontId="2" fillId="0" borderId="1" xfId="1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9" fontId="2" fillId="0" borderId="1" xfId="11" applyNumberFormat="1" applyFont="1" applyBorder="1" applyAlignment="1">
      <alignment horizontal="center" vertical="center"/>
    </xf>
    <xf numFmtId="178" fontId="1" fillId="3" borderId="1" xfId="0" applyNumberFormat="1" applyFont="1" applyFill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178" fontId="1" fillId="4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5" borderId="1" xfId="1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vertical="center"/>
    </xf>
    <xf numFmtId="178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8" fontId="2" fillId="4" borderId="1" xfId="0" applyNumberFormat="1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vertical="center"/>
    </xf>
    <xf numFmtId="177" fontId="3" fillId="2" borderId="1" xfId="0" applyNumberFormat="1" applyFont="1" applyFill="1" applyBorder="1" applyAlignment="1">
      <alignment vertical="center"/>
    </xf>
    <xf numFmtId="177" fontId="1" fillId="3" borderId="1" xfId="0" applyNumberFormat="1" applyFont="1" applyFill="1" applyBorder="1" applyAlignment="1">
      <alignment vertical="center"/>
    </xf>
    <xf numFmtId="177" fontId="1" fillId="4" borderId="1" xfId="0" applyNumberFormat="1" applyFont="1" applyFill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2" borderId="2" xfId="0" applyNumberFormat="1" applyFont="1" applyFill="1" applyBorder="1" applyAlignment="1">
      <alignment vertical="center"/>
    </xf>
    <xf numFmtId="176" fontId="2" fillId="0" borderId="6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9525</xdr:colOff>
      <xdr:row>72</xdr:row>
      <xdr:rowOff>9525</xdr:rowOff>
    </xdr:from>
    <xdr:to>
      <xdr:col>8</xdr:col>
      <xdr:colOff>990600</xdr:colOff>
      <xdr:row>84</xdr:row>
      <xdr:rowOff>40005</xdr:rowOff>
    </xdr:to>
    <xdr:pic>
      <xdr:nvPicPr>
        <xdr:cNvPr id="2" name="图片 1" descr="UYD@I5O0UXJA%K]7ZS9WXI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8825" y="16518890"/>
          <a:ext cx="1714500" cy="1916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9525</xdr:colOff>
      <xdr:row>80</xdr:row>
      <xdr:rowOff>9525</xdr:rowOff>
    </xdr:from>
    <xdr:to>
      <xdr:col>8</xdr:col>
      <xdr:colOff>990600</xdr:colOff>
      <xdr:row>92</xdr:row>
      <xdr:rowOff>40005</xdr:rowOff>
    </xdr:to>
    <xdr:pic>
      <xdr:nvPicPr>
        <xdr:cNvPr id="2" name="图片 1" descr="UYD@I5O0UXJA%K]7ZS9WXI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8825" y="18347690"/>
          <a:ext cx="1714500" cy="1916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0"/>
  <sheetViews>
    <sheetView tabSelected="1" topLeftCell="A40" workbookViewId="0">
      <selection activeCell="K67" sqref="K67"/>
    </sheetView>
  </sheetViews>
  <sheetFormatPr defaultColWidth="9" defaultRowHeight="11.25"/>
  <cols>
    <col min="1" max="1" width="10.75" style="11" customWidth="1"/>
    <col min="2" max="2" width="13.125" style="12" customWidth="1"/>
    <col min="3" max="3" width="6" style="13" customWidth="1"/>
    <col min="4" max="4" width="13.375" style="13" customWidth="1"/>
    <col min="5" max="5" width="6" style="13" customWidth="1"/>
    <col min="6" max="6" width="13.125" style="12" customWidth="1"/>
    <col min="7" max="7" width="14.125" style="12" customWidth="1"/>
    <col min="8" max="8" width="9.625" style="13" customWidth="1"/>
    <col min="9" max="9" width="13.875" style="12" customWidth="1"/>
    <col min="10" max="10" width="6.125" style="14" customWidth="1"/>
    <col min="11" max="11" width="31.5" style="15" customWidth="1"/>
    <col min="12" max="12" width="12.75" style="15" customWidth="1"/>
    <col min="13" max="13" width="19.5" style="15" customWidth="1"/>
    <col min="14" max="14" width="5.625" style="15" customWidth="1"/>
    <col min="15" max="15" width="16.75" style="15" customWidth="1"/>
    <col min="16" max="16384" width="9" style="15"/>
  </cols>
  <sheetData>
    <row r="1" ht="21.95" customHeight="1" spans="1:12">
      <c r="A1" s="16" t="s">
        <v>0</v>
      </c>
      <c r="B1" s="16"/>
      <c r="C1" s="16"/>
      <c r="D1" s="16"/>
      <c r="E1" s="16"/>
      <c r="F1" s="17"/>
      <c r="G1" s="17"/>
      <c r="H1" s="16"/>
      <c r="I1" s="17"/>
      <c r="J1" s="16"/>
      <c r="K1" s="24"/>
      <c r="L1" s="24"/>
    </row>
    <row r="2" ht="18" customHeight="1" spans="1:12">
      <c r="A2" s="4" t="s">
        <v>1</v>
      </c>
      <c r="B2" s="18">
        <v>42661</v>
      </c>
      <c r="C2" s="3" t="s">
        <v>2</v>
      </c>
      <c r="D2" s="19">
        <v>9214727.62</v>
      </c>
      <c r="E2" s="20" t="s">
        <v>3</v>
      </c>
      <c r="F2" s="3" t="s">
        <v>4</v>
      </c>
      <c r="G2" s="21" t="s">
        <v>5</v>
      </c>
      <c r="H2" s="22" t="s">
        <v>6</v>
      </c>
      <c r="I2" s="44"/>
      <c r="J2" s="45"/>
      <c r="K2" s="24"/>
      <c r="L2" s="24"/>
    </row>
    <row r="3" ht="18" customHeight="1" spans="1:12">
      <c r="A3" s="4" t="s">
        <v>7</v>
      </c>
      <c r="B3" s="23"/>
      <c r="C3" s="3" t="s">
        <v>8</v>
      </c>
      <c r="D3" s="3">
        <v>8206607.66</v>
      </c>
      <c r="H3" s="24"/>
      <c r="I3" s="46"/>
      <c r="J3" s="24"/>
      <c r="K3" s="24"/>
      <c r="L3" s="24"/>
    </row>
    <row r="4" ht="18" customHeight="1" spans="1:12">
      <c r="A4" s="11" t="s">
        <v>9</v>
      </c>
      <c r="H4" s="24"/>
      <c r="I4" s="46"/>
      <c r="J4" s="24"/>
      <c r="K4" s="24"/>
      <c r="L4" s="24"/>
    </row>
    <row r="5" ht="18" customHeight="1" spans="1:10">
      <c r="A5" s="25" t="s">
        <v>10</v>
      </c>
      <c r="B5" s="26" t="s">
        <v>11</v>
      </c>
      <c r="C5" s="25" t="s">
        <v>12</v>
      </c>
      <c r="D5" s="25"/>
      <c r="E5" s="25" t="s">
        <v>13</v>
      </c>
      <c r="F5" s="26"/>
      <c r="G5" s="26" t="s">
        <v>14</v>
      </c>
      <c r="H5" s="1" t="s">
        <v>15</v>
      </c>
      <c r="I5" s="26"/>
      <c r="J5" s="1"/>
    </row>
    <row r="6" ht="18" customHeight="1" spans="1:10">
      <c r="A6" s="25"/>
      <c r="B6" s="26"/>
      <c r="C6" s="25" t="s">
        <v>16</v>
      </c>
      <c r="D6" s="25" t="s">
        <v>17</v>
      </c>
      <c r="E6" s="25" t="s">
        <v>16</v>
      </c>
      <c r="F6" s="26" t="s">
        <v>17</v>
      </c>
      <c r="G6" s="26"/>
      <c r="H6" s="1" t="s">
        <v>18</v>
      </c>
      <c r="I6" s="26" t="s">
        <v>19</v>
      </c>
      <c r="J6" s="1" t="s">
        <v>20</v>
      </c>
    </row>
    <row r="7" ht="18" customHeight="1" spans="1:10">
      <c r="A7" s="27">
        <v>42747</v>
      </c>
      <c r="B7" s="3">
        <f t="shared" ref="B7:B25" si="0">G7/(1+C7+E7)</f>
        <v>900900.900900901</v>
      </c>
      <c r="C7" s="29">
        <v>0.02</v>
      </c>
      <c r="D7" s="63">
        <f t="shared" ref="D7:D25" si="1">G7/(1+E7+C7)*C7</f>
        <v>18018.018018018</v>
      </c>
      <c r="E7" s="29">
        <v>0.09</v>
      </c>
      <c r="F7" s="3">
        <f t="shared" ref="F7:F25" si="2">G7/(1+C7+E7)*E7</f>
        <v>81081.0810810811</v>
      </c>
      <c r="G7" s="64">
        <v>1000000</v>
      </c>
      <c r="H7" s="27" t="s">
        <v>21</v>
      </c>
      <c r="I7" s="3">
        <v>1929999.63</v>
      </c>
      <c r="J7" s="47" t="s">
        <v>22</v>
      </c>
    </row>
    <row r="8" ht="18" customHeight="1" spans="1:10">
      <c r="A8" s="27">
        <v>42747</v>
      </c>
      <c r="B8" s="3">
        <f t="shared" si="0"/>
        <v>837837.837837838</v>
      </c>
      <c r="C8" s="29">
        <v>0.02</v>
      </c>
      <c r="D8" s="63">
        <f t="shared" si="1"/>
        <v>16756.7567567568</v>
      </c>
      <c r="E8" s="29">
        <v>0.09</v>
      </c>
      <c r="F8" s="3">
        <f t="shared" si="2"/>
        <v>75405.4054054054</v>
      </c>
      <c r="G8" s="64">
        <v>930000</v>
      </c>
      <c r="H8" s="27" t="s">
        <v>23</v>
      </c>
      <c r="I8" s="3">
        <v>4000000</v>
      </c>
      <c r="J8" s="47" t="s">
        <v>22</v>
      </c>
    </row>
    <row r="9" ht="18" customHeight="1" spans="1:10">
      <c r="A9" s="27">
        <v>42839</v>
      </c>
      <c r="B9" s="3">
        <f t="shared" si="0"/>
        <v>900900.900900901</v>
      </c>
      <c r="C9" s="29">
        <v>0.02</v>
      </c>
      <c r="D9" s="63">
        <f t="shared" si="1"/>
        <v>18018.018018018</v>
      </c>
      <c r="E9" s="29">
        <v>0.09</v>
      </c>
      <c r="F9" s="3">
        <f t="shared" si="2"/>
        <v>81081.0810810811</v>
      </c>
      <c r="G9" s="64">
        <v>1000000</v>
      </c>
      <c r="H9" s="27" t="s">
        <v>24</v>
      </c>
      <c r="I9" s="3">
        <v>1518502.72</v>
      </c>
      <c r="J9" s="47" t="s">
        <v>25</v>
      </c>
    </row>
    <row r="10" ht="18" customHeight="1" spans="1:10">
      <c r="A10" s="27">
        <v>42839</v>
      </c>
      <c r="B10" s="3">
        <f t="shared" si="0"/>
        <v>900900.900900901</v>
      </c>
      <c r="C10" s="29">
        <v>0.02</v>
      </c>
      <c r="D10" s="63">
        <f t="shared" si="1"/>
        <v>18018.018018018</v>
      </c>
      <c r="E10" s="29">
        <v>0.09</v>
      </c>
      <c r="F10" s="3">
        <f t="shared" si="2"/>
        <v>81081.0810810811</v>
      </c>
      <c r="G10" s="64">
        <v>1000000</v>
      </c>
      <c r="H10" s="27" t="s">
        <v>26</v>
      </c>
      <c r="I10" s="3">
        <v>76800</v>
      </c>
      <c r="J10" s="47" t="s">
        <v>25</v>
      </c>
    </row>
    <row r="11" ht="18" customHeight="1" spans="1:10">
      <c r="A11" s="27">
        <v>42839</v>
      </c>
      <c r="B11" s="3">
        <f t="shared" si="0"/>
        <v>900900.900900901</v>
      </c>
      <c r="C11" s="29">
        <v>0.02</v>
      </c>
      <c r="D11" s="63">
        <f t="shared" si="1"/>
        <v>18018.018018018</v>
      </c>
      <c r="E11" s="29">
        <v>0.09</v>
      </c>
      <c r="F11" s="3">
        <f t="shared" si="2"/>
        <v>81081.0810810811</v>
      </c>
      <c r="G11" s="64">
        <v>1000000</v>
      </c>
      <c r="H11" s="27">
        <v>43850</v>
      </c>
      <c r="I11" s="3">
        <v>511907.08</v>
      </c>
      <c r="J11" s="47" t="s">
        <v>25</v>
      </c>
    </row>
    <row r="12" ht="18" customHeight="1" spans="1:10">
      <c r="A12" s="27">
        <v>42839</v>
      </c>
      <c r="B12" s="3">
        <f t="shared" si="0"/>
        <v>900900.900900901</v>
      </c>
      <c r="C12" s="29">
        <v>0.02</v>
      </c>
      <c r="D12" s="63">
        <f t="shared" si="1"/>
        <v>18018.018018018</v>
      </c>
      <c r="E12" s="29">
        <v>0.09</v>
      </c>
      <c r="F12" s="3">
        <f t="shared" si="2"/>
        <v>81081.0810810811</v>
      </c>
      <c r="G12" s="64">
        <v>1000000</v>
      </c>
      <c r="H12" s="27"/>
      <c r="I12" s="3"/>
      <c r="J12" s="47"/>
    </row>
    <row r="13" ht="18" customHeight="1" spans="1:10">
      <c r="A13" s="27">
        <v>42839</v>
      </c>
      <c r="B13" s="3">
        <f t="shared" si="0"/>
        <v>288288.288288288</v>
      </c>
      <c r="C13" s="29">
        <v>0.02</v>
      </c>
      <c r="D13" s="63">
        <f t="shared" si="1"/>
        <v>5765.76576576577</v>
      </c>
      <c r="E13" s="29">
        <v>0.09</v>
      </c>
      <c r="F13" s="3">
        <f t="shared" si="2"/>
        <v>25945.9459459459</v>
      </c>
      <c r="G13" s="64">
        <v>320000</v>
      </c>
      <c r="H13" s="27"/>
      <c r="I13" s="3"/>
      <c r="J13" s="47"/>
    </row>
    <row r="14" ht="18" customHeight="1" spans="1:10">
      <c r="A14" s="27">
        <v>43115</v>
      </c>
      <c r="B14" s="3">
        <f t="shared" si="0"/>
        <v>1368020.46846847</v>
      </c>
      <c r="C14" s="29">
        <v>0.02</v>
      </c>
      <c r="D14" s="63">
        <f t="shared" si="1"/>
        <v>27360.4093693694</v>
      </c>
      <c r="E14" s="29">
        <v>0.09</v>
      </c>
      <c r="F14" s="3">
        <f t="shared" si="2"/>
        <v>123121.842162162</v>
      </c>
      <c r="G14" s="64">
        <v>1518502.72</v>
      </c>
      <c r="H14" s="27"/>
      <c r="I14" s="3"/>
      <c r="J14" s="47"/>
    </row>
    <row r="15" ht="18" customHeight="1" spans="1:10">
      <c r="A15" s="27">
        <v>43850</v>
      </c>
      <c r="B15" s="3">
        <f t="shared" si="0"/>
        <v>469639.52293578</v>
      </c>
      <c r="C15" s="29">
        <v>0.02</v>
      </c>
      <c r="D15" s="63">
        <f t="shared" si="1"/>
        <v>9392.7904587156</v>
      </c>
      <c r="E15" s="32">
        <v>0.07</v>
      </c>
      <c r="F15" s="3">
        <f t="shared" si="2"/>
        <v>32874.7666055046</v>
      </c>
      <c r="G15" s="64">
        <v>511907.08</v>
      </c>
      <c r="H15" s="27"/>
      <c r="I15" s="3"/>
      <c r="J15" s="47"/>
    </row>
    <row r="16" ht="18" customHeight="1" spans="1:10">
      <c r="A16" s="27">
        <v>44505</v>
      </c>
      <c r="B16" s="3">
        <f t="shared" si="0"/>
        <v>225869.935779817</v>
      </c>
      <c r="C16" s="29">
        <v>0.02</v>
      </c>
      <c r="D16" s="63">
        <f t="shared" si="1"/>
        <v>4517.39871559633</v>
      </c>
      <c r="E16" s="32">
        <v>0.07</v>
      </c>
      <c r="F16" s="3">
        <f t="shared" si="2"/>
        <v>15810.8955045872</v>
      </c>
      <c r="G16" s="64">
        <v>246198.23</v>
      </c>
      <c r="H16" s="27"/>
      <c r="I16" s="3"/>
      <c r="J16" s="47"/>
    </row>
    <row r="17" ht="18" customHeight="1" spans="1:16">
      <c r="A17" s="27"/>
      <c r="B17" s="3">
        <f t="shared" si="0"/>
        <v>0</v>
      </c>
      <c r="C17" s="29">
        <v>0.02</v>
      </c>
      <c r="D17" s="63">
        <f t="shared" si="1"/>
        <v>0</v>
      </c>
      <c r="E17" s="29"/>
      <c r="F17" s="3">
        <f t="shared" si="2"/>
        <v>0</v>
      </c>
      <c r="G17" s="64"/>
      <c r="H17" s="27"/>
      <c r="I17" s="3"/>
      <c r="J17" s="47"/>
      <c r="P17" s="15" t="s">
        <v>27</v>
      </c>
    </row>
    <row r="18" ht="18" customHeight="1" spans="1:10">
      <c r="A18" s="27"/>
      <c r="B18" s="3">
        <f t="shared" si="0"/>
        <v>0</v>
      </c>
      <c r="C18" s="29">
        <v>0.02</v>
      </c>
      <c r="D18" s="63">
        <f t="shared" si="1"/>
        <v>0</v>
      </c>
      <c r="E18" s="29"/>
      <c r="F18" s="3">
        <f t="shared" si="2"/>
        <v>0</v>
      </c>
      <c r="G18" s="64"/>
      <c r="H18" s="27"/>
      <c r="I18" s="3"/>
      <c r="J18" s="47"/>
    </row>
    <row r="19" ht="18" customHeight="1" spans="1:10">
      <c r="A19" s="27"/>
      <c r="B19" s="3">
        <f t="shared" si="0"/>
        <v>0</v>
      </c>
      <c r="C19" s="29">
        <v>0.02</v>
      </c>
      <c r="D19" s="63">
        <f t="shared" si="1"/>
        <v>0</v>
      </c>
      <c r="E19" s="29"/>
      <c r="F19" s="3">
        <f t="shared" si="2"/>
        <v>0</v>
      </c>
      <c r="G19" s="64"/>
      <c r="H19" s="27"/>
      <c r="I19" s="3"/>
      <c r="J19" s="47"/>
    </row>
    <row r="20" ht="18" customHeight="1" spans="1:10">
      <c r="A20" s="8" t="s">
        <v>28</v>
      </c>
      <c r="B20" s="65">
        <f>SUM(B7:B19)</f>
        <v>7694160.55781469</v>
      </c>
      <c r="C20" s="34"/>
      <c r="D20" s="34">
        <f>SUM(D7:D19)</f>
        <v>153883.211156294</v>
      </c>
      <c r="E20" s="34"/>
      <c r="F20" s="66">
        <f>SUM(F7:F19)</f>
        <v>678564.261029011</v>
      </c>
      <c r="G20" s="34">
        <f>SUM(G7:G19)</f>
        <v>8526608.03</v>
      </c>
      <c r="H20" s="37"/>
      <c r="I20" s="34">
        <f>SUM(I7:I19)</f>
        <v>8037209.43</v>
      </c>
      <c r="J20" s="37"/>
    </row>
    <row r="21" ht="18" customHeight="1" spans="1:12">
      <c r="A21" s="11" t="s">
        <v>29</v>
      </c>
      <c r="J21" s="13"/>
      <c r="K21" s="13"/>
      <c r="L21" s="14"/>
    </row>
    <row r="22" ht="18" customHeight="1" spans="1:15">
      <c r="A22" s="38" t="s">
        <v>30</v>
      </c>
      <c r="B22" s="26" t="s">
        <v>31</v>
      </c>
      <c r="C22" s="25" t="s">
        <v>32</v>
      </c>
      <c r="D22" s="25" t="s">
        <v>33</v>
      </c>
      <c r="E22" s="25" t="s">
        <v>16</v>
      </c>
      <c r="F22" s="26" t="s">
        <v>34</v>
      </c>
      <c r="G22" s="26" t="s">
        <v>14</v>
      </c>
      <c r="H22" s="25" t="s">
        <v>35</v>
      </c>
      <c r="I22" s="26" t="s">
        <v>36</v>
      </c>
      <c r="J22" s="25" t="s">
        <v>20</v>
      </c>
      <c r="K22" s="48" t="s">
        <v>37</v>
      </c>
      <c r="L22" s="1" t="s">
        <v>38</v>
      </c>
      <c r="M22" s="1" t="s">
        <v>39</v>
      </c>
      <c r="N22" s="1" t="s">
        <v>40</v>
      </c>
      <c r="O22" s="1" t="s">
        <v>41</v>
      </c>
    </row>
    <row r="23" s="10" customFormat="1" ht="18" customHeight="1" spans="1:15">
      <c r="A23" s="39"/>
      <c r="B23" s="67">
        <f>ROUND(G23/(1+E23),2)</f>
        <v>0</v>
      </c>
      <c r="C23" s="40"/>
      <c r="D23" s="41"/>
      <c r="E23" s="42"/>
      <c r="F23" s="67">
        <f>ROUND(G23/(1+E23)*E23,2)</f>
        <v>0</v>
      </c>
      <c r="G23" s="64"/>
      <c r="H23" s="27" t="s">
        <v>42</v>
      </c>
      <c r="I23" s="67">
        <v>1207003.81</v>
      </c>
      <c r="J23" s="47" t="s">
        <v>22</v>
      </c>
      <c r="K23" s="49" t="s">
        <v>43</v>
      </c>
      <c r="L23" s="50"/>
      <c r="M23" s="51"/>
      <c r="N23" s="51"/>
      <c r="O23" s="50" t="s">
        <v>44</v>
      </c>
    </row>
    <row r="24" s="10" customFormat="1" ht="18" customHeight="1" spans="1:15">
      <c r="A24" s="39">
        <v>42736</v>
      </c>
      <c r="B24" s="67">
        <f>ROUND(G24/(1+E24),2)</f>
        <v>553418.8</v>
      </c>
      <c r="C24" s="40"/>
      <c r="D24" s="41"/>
      <c r="E24" s="42">
        <v>0.17</v>
      </c>
      <c r="F24" s="67">
        <f>ROUND(G24/(1+E24)*E24,2)</f>
        <v>94081.2</v>
      </c>
      <c r="G24" s="64">
        <v>647500</v>
      </c>
      <c r="H24" s="27" t="s">
        <v>42</v>
      </c>
      <c r="I24" s="3">
        <v>647500</v>
      </c>
      <c r="J24" s="47" t="s">
        <v>25</v>
      </c>
      <c r="K24" s="49" t="s">
        <v>45</v>
      </c>
      <c r="L24" s="50"/>
      <c r="M24" s="51"/>
      <c r="N24" s="51"/>
      <c r="O24" s="50" t="s">
        <v>46</v>
      </c>
    </row>
    <row r="25" s="10" customFormat="1" ht="18" customHeight="1" spans="1:15">
      <c r="A25" s="39">
        <v>42736</v>
      </c>
      <c r="B25" s="67">
        <f>ROUND(G25/(1+E25),2)</f>
        <v>600000</v>
      </c>
      <c r="C25" s="40"/>
      <c r="D25" s="41"/>
      <c r="E25" s="42"/>
      <c r="F25" s="67">
        <f>ROUND(G25/(1+E25)*E25,2)</f>
        <v>0</v>
      </c>
      <c r="G25" s="64">
        <v>600000</v>
      </c>
      <c r="H25" s="27"/>
      <c r="I25" s="3"/>
      <c r="J25" s="47"/>
      <c r="K25" s="49" t="s">
        <v>43</v>
      </c>
      <c r="L25" s="50"/>
      <c r="M25" s="51"/>
      <c r="N25" s="51"/>
      <c r="O25" s="50" t="s">
        <v>47</v>
      </c>
    </row>
    <row r="26" s="10" customFormat="1" ht="18" customHeight="1" spans="1:15">
      <c r="A26" s="39">
        <v>42736</v>
      </c>
      <c r="B26" s="67">
        <f>ROUND(G26/(1+E26),2)</f>
        <v>539000</v>
      </c>
      <c r="C26" s="40"/>
      <c r="D26" s="41"/>
      <c r="E26" s="42"/>
      <c r="F26" s="67">
        <f>ROUND(G26/(1+E26)*E26,2)</f>
        <v>0</v>
      </c>
      <c r="G26" s="64">
        <v>539000</v>
      </c>
      <c r="H26" s="27"/>
      <c r="I26" s="3"/>
      <c r="J26" s="47"/>
      <c r="K26" s="49" t="s">
        <v>4</v>
      </c>
      <c r="L26" s="50"/>
      <c r="M26" s="51"/>
      <c r="N26" s="51"/>
      <c r="O26" s="50" t="s">
        <v>48</v>
      </c>
    </row>
    <row r="27" s="10" customFormat="1" ht="18" customHeight="1" spans="1:15">
      <c r="A27" s="39"/>
      <c r="B27" s="67"/>
      <c r="C27" s="40"/>
      <c r="D27" s="41"/>
      <c r="E27" s="42"/>
      <c r="F27" s="67"/>
      <c r="G27" s="64"/>
      <c r="H27" s="27" t="s">
        <v>49</v>
      </c>
      <c r="I27" s="3">
        <v>-100000</v>
      </c>
      <c r="J27" s="47" t="s">
        <v>22</v>
      </c>
      <c r="K27" s="49" t="s">
        <v>43</v>
      </c>
      <c r="L27" s="50"/>
      <c r="M27" s="51"/>
      <c r="N27" s="51"/>
      <c r="O27" s="50"/>
    </row>
    <row r="28" s="10" customFormat="1" ht="18" customHeight="1" spans="1:15">
      <c r="A28" s="39"/>
      <c r="B28" s="67">
        <f t="shared" ref="B28:B30" si="3">ROUND(G28/(1+E28),2)</f>
        <v>0</v>
      </c>
      <c r="C28" s="40"/>
      <c r="D28" s="41"/>
      <c r="E28" s="42"/>
      <c r="F28" s="67">
        <f t="shared" ref="F28:F30" si="4">ROUND(G28/(1+E28)*E28,2)</f>
        <v>0</v>
      </c>
      <c r="G28" s="64"/>
      <c r="H28" s="27" t="s">
        <v>49</v>
      </c>
      <c r="I28" s="3">
        <v>100000</v>
      </c>
      <c r="J28" s="47" t="s">
        <v>25</v>
      </c>
      <c r="K28" s="49" t="s">
        <v>50</v>
      </c>
      <c r="L28" s="50"/>
      <c r="M28" s="51"/>
      <c r="N28" s="51"/>
      <c r="O28" s="50"/>
    </row>
    <row r="29" s="10" customFormat="1" ht="18" customHeight="1" spans="1:15">
      <c r="A29" s="39">
        <v>42826</v>
      </c>
      <c r="B29" s="67">
        <f t="shared" si="3"/>
        <v>341880.34</v>
      </c>
      <c r="C29" s="40"/>
      <c r="D29" s="41"/>
      <c r="E29" s="42">
        <v>0.17</v>
      </c>
      <c r="F29" s="67">
        <f t="shared" si="4"/>
        <v>58119.66</v>
      </c>
      <c r="G29" s="64">
        <v>400000</v>
      </c>
      <c r="H29" s="27"/>
      <c r="I29" s="3"/>
      <c r="J29" s="47"/>
      <c r="K29" s="49" t="s">
        <v>50</v>
      </c>
      <c r="L29" s="50"/>
      <c r="M29" s="51"/>
      <c r="N29" s="51"/>
      <c r="O29" s="50" t="s">
        <v>51</v>
      </c>
    </row>
    <row r="30" s="10" customFormat="1" ht="18" customHeight="1" spans="1:15">
      <c r="A30" s="39">
        <v>42826</v>
      </c>
      <c r="B30" s="67">
        <f t="shared" si="3"/>
        <v>1200000</v>
      </c>
      <c r="C30" s="40"/>
      <c r="D30" s="41"/>
      <c r="E30" s="42"/>
      <c r="F30" s="67">
        <f t="shared" si="4"/>
        <v>0</v>
      </c>
      <c r="G30" s="64">
        <v>1200000</v>
      </c>
      <c r="H30" s="27"/>
      <c r="I30" s="3"/>
      <c r="J30" s="47"/>
      <c r="K30" s="49" t="s">
        <v>43</v>
      </c>
      <c r="L30" s="50"/>
      <c r="M30" s="51"/>
      <c r="N30" s="51"/>
      <c r="O30" s="50" t="s">
        <v>48</v>
      </c>
    </row>
    <row r="31" s="10" customFormat="1" ht="18" customHeight="1" spans="1:15">
      <c r="A31" s="39"/>
      <c r="B31" s="67"/>
      <c r="C31" s="40"/>
      <c r="D31" s="41"/>
      <c r="E31" s="42"/>
      <c r="F31" s="67"/>
      <c r="G31" s="64"/>
      <c r="H31" s="27" t="s">
        <v>52</v>
      </c>
      <c r="I31" s="3">
        <v>-300000</v>
      </c>
      <c r="J31" s="47" t="s">
        <v>22</v>
      </c>
      <c r="K31" s="49" t="s">
        <v>43</v>
      </c>
      <c r="L31" s="50"/>
      <c r="M31" s="51"/>
      <c r="N31" s="51"/>
      <c r="O31" s="50"/>
    </row>
    <row r="32" s="10" customFormat="1" ht="18" customHeight="1" spans="1:15">
      <c r="A32" s="39"/>
      <c r="B32" s="67">
        <f t="shared" ref="B32:B35" si="5">ROUND(G32/(1+E32),2)</f>
        <v>0</v>
      </c>
      <c r="C32" s="40"/>
      <c r="D32" s="41"/>
      <c r="E32" s="42"/>
      <c r="F32" s="67">
        <f t="shared" ref="F32:F35" si="6">ROUND(G32/(1+E32)*E32,2)</f>
        <v>0</v>
      </c>
      <c r="G32" s="64"/>
      <c r="H32" s="27" t="s">
        <v>52</v>
      </c>
      <c r="I32" s="3">
        <v>300000</v>
      </c>
      <c r="J32" s="47" t="s">
        <v>25</v>
      </c>
      <c r="K32" s="49" t="s">
        <v>50</v>
      </c>
      <c r="L32" s="50"/>
      <c r="M32" s="51"/>
      <c r="N32" s="51"/>
      <c r="O32" s="50"/>
    </row>
    <row r="33" s="10" customFormat="1" ht="18" customHeight="1" spans="1:15">
      <c r="A33" s="39">
        <v>42856</v>
      </c>
      <c r="B33" s="67">
        <f t="shared" si="5"/>
        <v>170940.17</v>
      </c>
      <c r="C33" s="40"/>
      <c r="D33" s="41"/>
      <c r="E33" s="42">
        <v>0.17</v>
      </c>
      <c r="F33" s="67">
        <f t="shared" si="6"/>
        <v>29059.83</v>
      </c>
      <c r="G33" s="64">
        <v>200000</v>
      </c>
      <c r="H33" s="27" t="s">
        <v>53</v>
      </c>
      <c r="I33" s="3">
        <v>200000</v>
      </c>
      <c r="J33" s="47" t="s">
        <v>25</v>
      </c>
      <c r="K33" s="49" t="s">
        <v>50</v>
      </c>
      <c r="L33" s="50"/>
      <c r="M33" s="51"/>
      <c r="N33" s="51"/>
      <c r="O33" s="50" t="s">
        <v>54</v>
      </c>
    </row>
    <row r="34" s="10" customFormat="1" ht="18" customHeight="1" spans="1:15">
      <c r="A34" s="39"/>
      <c r="B34" s="67"/>
      <c r="C34" s="40"/>
      <c r="D34" s="41"/>
      <c r="E34" s="42"/>
      <c r="F34" s="67"/>
      <c r="G34" s="64"/>
      <c r="H34" s="27" t="s">
        <v>53</v>
      </c>
      <c r="I34" s="3">
        <v>-200000</v>
      </c>
      <c r="J34" s="47" t="s">
        <v>22</v>
      </c>
      <c r="K34" s="49" t="s">
        <v>43</v>
      </c>
      <c r="L34" s="50"/>
      <c r="M34" s="51"/>
      <c r="N34" s="51"/>
      <c r="O34" s="50"/>
    </row>
    <row r="35" s="10" customFormat="1" ht="18" customHeight="1" spans="1:15">
      <c r="A35" s="39"/>
      <c r="B35" s="67">
        <f t="shared" si="5"/>
        <v>0</v>
      </c>
      <c r="C35" s="40"/>
      <c r="D35" s="41"/>
      <c r="E35" s="42"/>
      <c r="F35" s="67">
        <f t="shared" si="6"/>
        <v>0</v>
      </c>
      <c r="G35" s="64"/>
      <c r="H35" s="27" t="s">
        <v>55</v>
      </c>
      <c r="I35" s="3">
        <v>3493689.78</v>
      </c>
      <c r="J35" s="47" t="s">
        <v>22</v>
      </c>
      <c r="K35" s="49" t="s">
        <v>43</v>
      </c>
      <c r="L35" s="50"/>
      <c r="M35" s="51"/>
      <c r="N35" s="51"/>
      <c r="O35" s="50" t="s">
        <v>44</v>
      </c>
    </row>
    <row r="36" s="10" customFormat="1" ht="18" customHeight="1" spans="1:15">
      <c r="A36" s="39"/>
      <c r="B36" s="67"/>
      <c r="C36" s="40"/>
      <c r="D36" s="41"/>
      <c r="E36" s="42"/>
      <c r="F36" s="67"/>
      <c r="G36" s="64"/>
      <c r="H36" s="27" t="s">
        <v>55</v>
      </c>
      <c r="I36" s="3">
        <v>-250000</v>
      </c>
      <c r="J36" s="47" t="s">
        <v>22</v>
      </c>
      <c r="K36" s="49" t="s">
        <v>43</v>
      </c>
      <c r="L36" s="50"/>
      <c r="M36" s="51"/>
      <c r="N36" s="51"/>
      <c r="O36" s="50"/>
    </row>
    <row r="37" s="10" customFormat="1" ht="18" customHeight="1" spans="1:15">
      <c r="A37" s="39">
        <v>42917</v>
      </c>
      <c r="B37" s="67">
        <f t="shared" ref="B37:B61" si="7">ROUND(G37/(1+E37),2)</f>
        <v>213675.21</v>
      </c>
      <c r="C37" s="40"/>
      <c r="D37" s="41"/>
      <c r="E37" s="42">
        <v>0.17</v>
      </c>
      <c r="F37" s="67">
        <f t="shared" ref="F37:F61" si="8">ROUND(G37/(1+E37)*E37,2)</f>
        <v>36324.79</v>
      </c>
      <c r="G37" s="64">
        <v>250000</v>
      </c>
      <c r="H37" s="27" t="s">
        <v>55</v>
      </c>
      <c r="I37" s="3">
        <v>250000</v>
      </c>
      <c r="J37" s="47" t="s">
        <v>25</v>
      </c>
      <c r="K37" s="49" t="s">
        <v>50</v>
      </c>
      <c r="L37" s="50"/>
      <c r="M37" s="51"/>
      <c r="N37" s="51"/>
      <c r="O37" s="50" t="s">
        <v>54</v>
      </c>
    </row>
    <row r="38" s="10" customFormat="1" ht="18" customHeight="1" spans="1:15">
      <c r="A38" s="39">
        <v>42917</v>
      </c>
      <c r="B38" s="67">
        <f t="shared" si="7"/>
        <v>800000</v>
      </c>
      <c r="C38" s="40"/>
      <c r="D38" s="41"/>
      <c r="E38" s="42"/>
      <c r="F38" s="67">
        <f t="shared" si="8"/>
        <v>0</v>
      </c>
      <c r="G38" s="64">
        <v>800000</v>
      </c>
      <c r="H38" s="27"/>
      <c r="I38" s="3"/>
      <c r="J38" s="47"/>
      <c r="K38" s="49" t="s">
        <v>43</v>
      </c>
      <c r="L38" s="50"/>
      <c r="M38" s="51"/>
      <c r="N38" s="51"/>
      <c r="O38" s="50" t="s">
        <v>47</v>
      </c>
    </row>
    <row r="39" s="10" customFormat="1" ht="18" customHeight="1" spans="1:15">
      <c r="A39" s="39">
        <v>42917</v>
      </c>
      <c r="B39" s="67">
        <f t="shared" si="7"/>
        <v>1450000</v>
      </c>
      <c r="C39" s="40"/>
      <c r="D39" s="41"/>
      <c r="E39" s="42"/>
      <c r="F39" s="67">
        <f t="shared" si="8"/>
        <v>0</v>
      </c>
      <c r="G39" s="64">
        <v>1450000</v>
      </c>
      <c r="H39" s="27"/>
      <c r="I39" s="3"/>
      <c r="J39" s="47"/>
      <c r="K39" s="49" t="s">
        <v>43</v>
      </c>
      <c r="L39" s="50"/>
      <c r="M39" s="51"/>
      <c r="N39" s="51"/>
      <c r="O39" s="50" t="s">
        <v>56</v>
      </c>
    </row>
    <row r="40" s="10" customFormat="1" ht="18" customHeight="1" spans="1:15">
      <c r="A40" s="39"/>
      <c r="B40" s="67">
        <f t="shared" si="7"/>
        <v>0</v>
      </c>
      <c r="C40" s="40"/>
      <c r="D40" s="41"/>
      <c r="E40" s="42"/>
      <c r="F40" s="67">
        <f t="shared" si="8"/>
        <v>0</v>
      </c>
      <c r="G40" s="64"/>
      <c r="H40" s="27" t="s">
        <v>57</v>
      </c>
      <c r="I40" s="3">
        <v>1454491.78</v>
      </c>
      <c r="J40" s="47" t="s">
        <v>22</v>
      </c>
      <c r="K40" s="49" t="s">
        <v>43</v>
      </c>
      <c r="L40" s="50"/>
      <c r="M40" s="51"/>
      <c r="N40" s="51"/>
      <c r="O40" s="50"/>
    </row>
    <row r="41" s="10" customFormat="1" ht="18" customHeight="1" spans="1:15">
      <c r="A41" s="39">
        <v>43132</v>
      </c>
      <c r="B41" s="67">
        <f t="shared" si="7"/>
        <v>420000</v>
      </c>
      <c r="C41" s="40"/>
      <c r="D41" s="41"/>
      <c r="E41" s="42"/>
      <c r="F41" s="67">
        <f t="shared" si="8"/>
        <v>0</v>
      </c>
      <c r="G41" s="64">
        <v>420000</v>
      </c>
      <c r="H41" s="27"/>
      <c r="I41" s="3"/>
      <c r="J41" s="47"/>
      <c r="K41" s="49" t="s">
        <v>43</v>
      </c>
      <c r="L41" s="50"/>
      <c r="M41" s="51"/>
      <c r="N41" s="51"/>
      <c r="O41" s="50" t="s">
        <v>58</v>
      </c>
    </row>
    <row r="42" s="10" customFormat="1" ht="18" customHeight="1" spans="1:15">
      <c r="A42" s="39">
        <v>43132</v>
      </c>
      <c r="B42" s="67">
        <f t="shared" si="7"/>
        <v>200000</v>
      </c>
      <c r="C42" s="40"/>
      <c r="D42" s="41"/>
      <c r="E42" s="42"/>
      <c r="F42" s="67">
        <f t="shared" si="8"/>
        <v>0</v>
      </c>
      <c r="G42" s="68">
        <v>200000</v>
      </c>
      <c r="H42" s="27"/>
      <c r="I42" s="3"/>
      <c r="J42" s="52"/>
      <c r="K42" s="49" t="s">
        <v>43</v>
      </c>
      <c r="L42" s="50"/>
      <c r="M42" s="51"/>
      <c r="N42" s="51"/>
      <c r="O42" s="50" t="s">
        <v>59</v>
      </c>
    </row>
    <row r="43" s="10" customFormat="1" ht="18" customHeight="1" spans="1:15">
      <c r="A43" s="39">
        <v>43132</v>
      </c>
      <c r="B43" s="67">
        <f t="shared" si="7"/>
        <v>600000</v>
      </c>
      <c r="C43" s="40"/>
      <c r="D43" s="41"/>
      <c r="E43" s="42"/>
      <c r="F43" s="67">
        <f t="shared" si="8"/>
        <v>0</v>
      </c>
      <c r="G43" s="68">
        <v>600000</v>
      </c>
      <c r="H43" s="27">
        <v>43649</v>
      </c>
      <c r="I43" s="3">
        <v>74800</v>
      </c>
      <c r="J43" s="47" t="s">
        <v>22</v>
      </c>
      <c r="K43" s="49" t="s">
        <v>43</v>
      </c>
      <c r="L43" s="50"/>
      <c r="M43" s="51"/>
      <c r="N43" s="51"/>
      <c r="O43" s="50" t="s">
        <v>60</v>
      </c>
    </row>
    <row r="44" s="10" customFormat="1" ht="18" customHeight="1" spans="1:15">
      <c r="A44" s="39">
        <v>43831</v>
      </c>
      <c r="B44" s="67">
        <f t="shared" si="7"/>
        <v>110000</v>
      </c>
      <c r="C44" s="40"/>
      <c r="D44" s="41" t="s">
        <v>61</v>
      </c>
      <c r="E44" s="42"/>
      <c r="F44" s="67">
        <f t="shared" si="8"/>
        <v>0</v>
      </c>
      <c r="G44" s="68">
        <v>110000</v>
      </c>
      <c r="H44" s="27"/>
      <c r="I44" s="3"/>
      <c r="J44" s="52"/>
      <c r="K44" s="49" t="s">
        <v>62</v>
      </c>
      <c r="L44" s="50" t="s">
        <v>58</v>
      </c>
      <c r="M44" s="51"/>
      <c r="N44" s="51"/>
      <c r="O44" s="50"/>
    </row>
    <row r="45" s="10" customFormat="1" ht="18" customHeight="1" spans="1:15">
      <c r="A45" s="39">
        <v>43831</v>
      </c>
      <c r="B45" s="67">
        <f t="shared" si="7"/>
        <v>108000</v>
      </c>
      <c r="C45" s="40"/>
      <c r="D45" s="41" t="s">
        <v>61</v>
      </c>
      <c r="E45" s="42"/>
      <c r="F45" s="67">
        <f t="shared" si="8"/>
        <v>0</v>
      </c>
      <c r="G45" s="68">
        <v>108000</v>
      </c>
      <c r="H45" s="27"/>
      <c r="I45" s="3"/>
      <c r="J45" s="52"/>
      <c r="K45" s="49" t="s">
        <v>62</v>
      </c>
      <c r="L45" s="50" t="s">
        <v>63</v>
      </c>
      <c r="M45" s="51"/>
      <c r="N45" s="51"/>
      <c r="O45" s="50"/>
    </row>
    <row r="46" s="10" customFormat="1" ht="18" customHeight="1" spans="1:15">
      <c r="A46" s="39">
        <v>43831</v>
      </c>
      <c r="B46" s="67">
        <f t="shared" si="7"/>
        <v>250000</v>
      </c>
      <c r="C46" s="40"/>
      <c r="D46" s="41" t="s">
        <v>61</v>
      </c>
      <c r="E46" s="42"/>
      <c r="F46" s="67">
        <f t="shared" si="8"/>
        <v>0</v>
      </c>
      <c r="G46" s="68">
        <v>250000</v>
      </c>
      <c r="H46" s="27"/>
      <c r="I46" s="3"/>
      <c r="J46" s="52"/>
      <c r="K46" s="49" t="s">
        <v>62</v>
      </c>
      <c r="L46" s="50" t="s">
        <v>64</v>
      </c>
      <c r="M46" s="51"/>
      <c r="N46" s="51"/>
      <c r="O46" s="50"/>
    </row>
    <row r="47" s="10" customFormat="1" ht="18" customHeight="1" spans="1:15">
      <c r="A47" s="39"/>
      <c r="B47" s="67">
        <f t="shared" si="7"/>
        <v>0</v>
      </c>
      <c r="C47" s="40"/>
      <c r="D47" s="41"/>
      <c r="E47" s="42"/>
      <c r="F47" s="67">
        <f t="shared" si="8"/>
        <v>0</v>
      </c>
      <c r="G47" s="68"/>
      <c r="H47" s="27">
        <v>43902</v>
      </c>
      <c r="I47" s="3">
        <v>506187.08</v>
      </c>
      <c r="J47" s="47" t="s">
        <v>22</v>
      </c>
      <c r="K47" s="49" t="s">
        <v>43</v>
      </c>
      <c r="L47" s="50"/>
      <c r="M47" s="51"/>
      <c r="N47" s="51"/>
      <c r="O47" s="50"/>
    </row>
    <row r="48" s="10" customFormat="1" ht="18" customHeight="1" spans="1:15">
      <c r="A48" s="39"/>
      <c r="B48" s="67">
        <f t="shared" si="7"/>
        <v>0</v>
      </c>
      <c r="C48" s="40"/>
      <c r="D48" s="41"/>
      <c r="E48" s="42"/>
      <c r="F48" s="67">
        <f t="shared" si="8"/>
        <v>0</v>
      </c>
      <c r="G48" s="68"/>
      <c r="H48" s="27"/>
      <c r="I48" s="3"/>
      <c r="J48" s="52"/>
      <c r="K48" s="49"/>
      <c r="L48" s="50"/>
      <c r="M48" s="51"/>
      <c r="N48" s="51"/>
      <c r="O48" s="50"/>
    </row>
    <row r="49" s="10" customFormat="1" ht="18" customHeight="1" spans="1:15">
      <c r="A49" s="39"/>
      <c r="B49" s="67">
        <f t="shared" si="7"/>
        <v>0</v>
      </c>
      <c r="C49" s="40"/>
      <c r="D49" s="41"/>
      <c r="E49" s="42"/>
      <c r="F49" s="67">
        <f t="shared" si="8"/>
        <v>0</v>
      </c>
      <c r="G49" s="68"/>
      <c r="H49" s="27"/>
      <c r="I49" s="3"/>
      <c r="J49" s="52"/>
      <c r="K49" s="49"/>
      <c r="L49" s="50"/>
      <c r="M49" s="51"/>
      <c r="N49" s="51"/>
      <c r="O49" s="50"/>
    </row>
    <row r="50" s="10" customFormat="1" ht="18" customHeight="1" spans="1:15">
      <c r="A50" s="39"/>
      <c r="B50" s="67">
        <f t="shared" si="7"/>
        <v>0</v>
      </c>
      <c r="C50" s="40"/>
      <c r="D50" s="41"/>
      <c r="E50" s="42"/>
      <c r="F50" s="67">
        <f t="shared" si="8"/>
        <v>0</v>
      </c>
      <c r="G50" s="68"/>
      <c r="H50" s="27"/>
      <c r="I50" s="3"/>
      <c r="J50" s="52"/>
      <c r="K50" s="49"/>
      <c r="L50" s="50"/>
      <c r="M50" s="51"/>
      <c r="N50" s="51"/>
      <c r="O50" s="50"/>
    </row>
    <row r="51" s="10" customFormat="1" ht="18" customHeight="1" spans="1:15">
      <c r="A51" s="39"/>
      <c r="B51" s="67">
        <f t="shared" si="7"/>
        <v>0</v>
      </c>
      <c r="C51" s="40"/>
      <c r="D51" s="41"/>
      <c r="E51" s="42"/>
      <c r="F51" s="67">
        <f t="shared" si="8"/>
        <v>0</v>
      </c>
      <c r="G51" s="68"/>
      <c r="H51" s="27" t="s">
        <v>65</v>
      </c>
      <c r="I51" s="3">
        <v>600</v>
      </c>
      <c r="J51" s="52" t="s">
        <v>66</v>
      </c>
      <c r="K51" s="49" t="s">
        <v>67</v>
      </c>
      <c r="L51" s="50"/>
      <c r="M51" s="51"/>
      <c r="N51" s="51"/>
      <c r="O51" s="50"/>
    </row>
    <row r="52" s="10" customFormat="1" ht="18" customHeight="1" spans="1:15">
      <c r="A52" s="39"/>
      <c r="B52" s="67">
        <f t="shared" si="7"/>
        <v>0</v>
      </c>
      <c r="C52" s="40"/>
      <c r="D52" s="41"/>
      <c r="E52" s="42"/>
      <c r="F52" s="67">
        <f t="shared" si="8"/>
        <v>0</v>
      </c>
      <c r="G52" s="68"/>
      <c r="H52" s="27" t="s">
        <v>65</v>
      </c>
      <c r="I52" s="3">
        <v>5120</v>
      </c>
      <c r="J52" s="52" t="s">
        <v>68</v>
      </c>
      <c r="K52" s="49" t="s">
        <v>69</v>
      </c>
      <c r="L52" s="50"/>
      <c r="M52" s="51"/>
      <c r="N52" s="51"/>
      <c r="O52" s="50"/>
    </row>
    <row r="53" s="10" customFormat="1" ht="18" customHeight="1" spans="1:15">
      <c r="A53" s="39"/>
      <c r="B53" s="67">
        <f>ROUND(G53/(1+E53),2)</f>
        <v>0</v>
      </c>
      <c r="C53" s="40"/>
      <c r="D53" s="41"/>
      <c r="E53" s="42"/>
      <c r="F53" s="67">
        <f>ROUND(G53/(1+E53)*E53,2)</f>
        <v>0</v>
      </c>
      <c r="G53" s="68"/>
      <c r="H53" s="27" t="s">
        <v>70</v>
      </c>
      <c r="I53" s="3">
        <v>2000</v>
      </c>
      <c r="J53" s="52" t="s">
        <v>68</v>
      </c>
      <c r="K53" s="49" t="s">
        <v>69</v>
      </c>
      <c r="L53" s="50"/>
      <c r="M53" s="51"/>
      <c r="N53" s="51"/>
      <c r="O53" s="50"/>
    </row>
    <row r="54" s="10" customFormat="1" ht="18" customHeight="1" spans="1:15">
      <c r="A54" s="39"/>
      <c r="B54" s="67">
        <f>ROUND(G54/(1+E54),2)</f>
        <v>0</v>
      </c>
      <c r="C54" s="40"/>
      <c r="D54" s="41"/>
      <c r="E54" s="42"/>
      <c r="F54" s="67">
        <f>ROUND(G54/(1+E54)*E54,2)</f>
        <v>0</v>
      </c>
      <c r="G54" s="68"/>
      <c r="H54" s="27" t="s">
        <v>71</v>
      </c>
      <c r="I54" s="3">
        <v>500</v>
      </c>
      <c r="J54" s="52" t="s">
        <v>66</v>
      </c>
      <c r="K54" s="49" t="s">
        <v>72</v>
      </c>
      <c r="L54" s="50"/>
      <c r="M54" s="51"/>
      <c r="N54" s="51"/>
      <c r="O54" s="50"/>
    </row>
    <row r="55" s="10" customFormat="1" ht="18" customHeight="1" spans="1:15">
      <c r="A55" s="39"/>
      <c r="B55" s="67">
        <f>ROUND(G55/(1+E55),2)</f>
        <v>0</v>
      </c>
      <c r="C55" s="40"/>
      <c r="D55" s="41"/>
      <c r="E55" s="42"/>
      <c r="F55" s="67">
        <f>ROUND(G55/(1+E55)*E55,2)</f>
        <v>0</v>
      </c>
      <c r="G55" s="68"/>
      <c r="H55" s="27" t="s">
        <v>71</v>
      </c>
      <c r="I55" s="3">
        <v>63510.94</v>
      </c>
      <c r="J55" s="52" t="s">
        <v>66</v>
      </c>
      <c r="K55" s="49" t="s">
        <v>73</v>
      </c>
      <c r="L55" s="50"/>
      <c r="M55" s="51"/>
      <c r="N55" s="51"/>
      <c r="O55" s="50"/>
    </row>
    <row r="56" s="10" customFormat="1" ht="18" customHeight="1" spans="1:15">
      <c r="A56" s="39"/>
      <c r="B56" s="67">
        <f>ROUND(G56/(1+E56),2)</f>
        <v>0</v>
      </c>
      <c r="C56" s="40"/>
      <c r="D56" s="41"/>
      <c r="E56" s="42"/>
      <c r="F56" s="67">
        <f>ROUND(G56/(1+E56)*E56,2)</f>
        <v>0</v>
      </c>
      <c r="G56" s="68"/>
      <c r="H56" s="27" t="s">
        <v>74</v>
      </c>
      <c r="I56" s="3">
        <v>650</v>
      </c>
      <c r="J56" s="52" t="s">
        <v>66</v>
      </c>
      <c r="K56" s="49" t="s">
        <v>72</v>
      </c>
      <c r="L56" s="50"/>
      <c r="M56" s="51"/>
      <c r="N56" s="51"/>
      <c r="O56" s="50"/>
    </row>
    <row r="57" s="10" customFormat="1" ht="18" customHeight="1" spans="1:15">
      <c r="A57" s="39"/>
      <c r="B57" s="67">
        <f>ROUND(G57/(1+E57),2)</f>
        <v>0</v>
      </c>
      <c r="C57" s="40"/>
      <c r="D57" s="41"/>
      <c r="E57" s="42"/>
      <c r="F57" s="67">
        <f>ROUND(G57/(1+E57)*E57,2)</f>
        <v>0</v>
      </c>
      <c r="G57" s="68"/>
      <c r="H57" s="27" t="s">
        <v>74</v>
      </c>
      <c r="I57" s="3">
        <v>321365.67</v>
      </c>
      <c r="J57" s="52" t="s">
        <v>66</v>
      </c>
      <c r="K57" s="49" t="s">
        <v>73</v>
      </c>
      <c r="L57" s="50"/>
      <c r="M57" s="51"/>
      <c r="N57" s="51"/>
      <c r="O57" s="50"/>
    </row>
    <row r="58" s="10" customFormat="1" ht="18" customHeight="1" spans="1:15">
      <c r="A58" s="39"/>
      <c r="B58" s="67">
        <f>ROUND(G58/(1+E58),2)</f>
        <v>0</v>
      </c>
      <c r="C58" s="40"/>
      <c r="D58" s="41"/>
      <c r="E58" s="42"/>
      <c r="F58" s="67">
        <f>ROUND(G58/(1+E58)*E58,2)</f>
        <v>0</v>
      </c>
      <c r="G58" s="68"/>
      <c r="H58" s="27" t="s">
        <v>75</v>
      </c>
      <c r="I58" s="3">
        <v>6850</v>
      </c>
      <c r="J58" s="52" t="s">
        <v>66</v>
      </c>
      <c r="K58" s="49" t="s">
        <v>72</v>
      </c>
      <c r="L58" s="50" t="s">
        <v>76</v>
      </c>
      <c r="M58" s="51"/>
      <c r="N58" s="51"/>
      <c r="O58" s="50"/>
    </row>
    <row r="59" s="10" customFormat="1" ht="18" customHeight="1" spans="1:15">
      <c r="A59" s="39"/>
      <c r="B59" s="67">
        <f>ROUND(G59/(1+E59),2)</f>
        <v>0</v>
      </c>
      <c r="C59" s="40"/>
      <c r="D59" s="41"/>
      <c r="E59" s="42"/>
      <c r="F59" s="67">
        <f>ROUND(G59/(1+E59)*E59,2)</f>
        <v>0</v>
      </c>
      <c r="G59" s="68"/>
      <c r="H59" s="27" t="s">
        <v>75</v>
      </c>
      <c r="I59" s="3">
        <v>68645.82</v>
      </c>
      <c r="J59" s="52" t="s">
        <v>66</v>
      </c>
      <c r="K59" s="49" t="s">
        <v>73</v>
      </c>
      <c r="L59" s="50"/>
      <c r="M59" s="51"/>
      <c r="N59" s="51"/>
      <c r="O59" s="50"/>
    </row>
    <row r="60" s="10" customFormat="1" ht="18" customHeight="1" spans="1:15">
      <c r="A60" s="39"/>
      <c r="B60" s="67">
        <f>ROUND(G60/(1+E60),2)</f>
        <v>184294.55</v>
      </c>
      <c r="C60" s="40"/>
      <c r="D60" s="41"/>
      <c r="E60" s="42"/>
      <c r="F60" s="67">
        <f>ROUND(G60/(1+E60)*E60,2)</f>
        <v>0</v>
      </c>
      <c r="G60" s="68">
        <v>184294.55</v>
      </c>
      <c r="H60" s="27"/>
      <c r="I60" s="3">
        <v>184294.55</v>
      </c>
      <c r="J60" s="52" t="s">
        <v>66</v>
      </c>
      <c r="K60" s="49" t="s">
        <v>77</v>
      </c>
      <c r="L60" s="50"/>
      <c r="M60" s="51"/>
      <c r="N60" s="51"/>
      <c r="O60" s="50"/>
    </row>
    <row r="61" ht="18" customHeight="1" spans="1:15">
      <c r="A61" s="34" t="s">
        <v>28</v>
      </c>
      <c r="B61" s="34">
        <f>SUM(B23:B60)</f>
        <v>7741209.07</v>
      </c>
      <c r="C61" s="34"/>
      <c r="D61" s="53"/>
      <c r="E61" s="53"/>
      <c r="F61" s="34">
        <f>SUM(F23:F60)</f>
        <v>217585.48</v>
      </c>
      <c r="G61" s="34">
        <f>SUM(G23:G60)</f>
        <v>7958794.55</v>
      </c>
      <c r="H61" s="54"/>
      <c r="I61" s="34">
        <f>SUM(I23:I60)</f>
        <v>8037209.43</v>
      </c>
      <c r="J61" s="60"/>
      <c r="K61" s="53"/>
      <c r="L61" s="37"/>
      <c r="M61" s="47"/>
      <c r="N61" s="47"/>
      <c r="O61" s="37"/>
    </row>
    <row r="62" ht="18" customHeight="1" spans="1:14">
      <c r="A62" s="55" t="s">
        <v>78</v>
      </c>
      <c r="B62" s="55">
        <f>B20-B61</f>
        <v>-47048.5121853054</v>
      </c>
      <c r="C62" s="55"/>
      <c r="D62" s="57"/>
      <c r="E62" s="57"/>
      <c r="F62" s="56"/>
      <c r="G62" s="55">
        <f>G20-G61</f>
        <v>567813.48</v>
      </c>
      <c r="H62" s="1" t="s">
        <v>79</v>
      </c>
      <c r="I62" s="34">
        <f>I20-I61</f>
        <v>0</v>
      </c>
      <c r="J62" s="15"/>
      <c r="K62" s="61"/>
      <c r="M62" s="62"/>
      <c r="N62" s="62"/>
    </row>
    <row r="63" ht="18" customHeight="1" spans="1:3">
      <c r="A63" s="11" t="s">
        <v>80</v>
      </c>
      <c r="B63" s="13"/>
      <c r="C63" s="11"/>
    </row>
    <row r="64" ht="18" customHeight="1" spans="1:13">
      <c r="A64" s="1" t="s">
        <v>81</v>
      </c>
      <c r="B64" s="26" t="s">
        <v>82</v>
      </c>
      <c r="C64" s="37"/>
      <c r="D64" s="1" t="s">
        <v>81</v>
      </c>
      <c r="E64" s="25" t="s">
        <v>16</v>
      </c>
      <c r="F64" s="26" t="s">
        <v>82</v>
      </c>
      <c r="H64" s="13" t="s">
        <v>83</v>
      </c>
      <c r="I64" s="26" t="s">
        <v>84</v>
      </c>
      <c r="M64" s="37" t="s">
        <v>85</v>
      </c>
    </row>
    <row r="65" ht="18" customHeight="1" spans="1:13">
      <c r="A65" s="37" t="s">
        <v>86</v>
      </c>
      <c r="B65" s="23">
        <f>(B20-B61)*0.25</f>
        <v>-11762.1280463263</v>
      </c>
      <c r="C65" s="37"/>
      <c r="D65" s="4" t="s">
        <v>73</v>
      </c>
      <c r="E65" s="47" t="s">
        <v>87</v>
      </c>
      <c r="F65" s="58">
        <f>F20-F61</f>
        <v>460978.781029011</v>
      </c>
      <c r="G65" s="12">
        <f>G69/1.1</f>
        <v>412293.118181818</v>
      </c>
      <c r="H65" s="13">
        <f>F15</f>
        <v>32874.7666055046</v>
      </c>
      <c r="I65" s="58"/>
      <c r="M65" s="66">
        <f>F16</f>
        <v>15810.8955045872</v>
      </c>
    </row>
    <row r="66" ht="18" customHeight="1" spans="1:13">
      <c r="A66" s="37" t="s">
        <v>88</v>
      </c>
      <c r="B66" s="59" t="s">
        <v>89</v>
      </c>
      <c r="C66" s="37"/>
      <c r="D66" s="6" t="s">
        <v>90</v>
      </c>
      <c r="E66" s="20">
        <v>0.05</v>
      </c>
      <c r="F66" s="28">
        <f>F65*E66</f>
        <v>23048.9390514505</v>
      </c>
      <c r="H66" s="13">
        <f>H65*E66</f>
        <v>1643.73833027523</v>
      </c>
      <c r="I66" s="28"/>
      <c r="M66" s="3">
        <f>M65*0.07</f>
        <v>1106.7626853211</v>
      </c>
    </row>
    <row r="67" ht="18" customHeight="1" spans="1:13">
      <c r="A67" s="37" t="s">
        <v>91</v>
      </c>
      <c r="B67" s="59" t="s">
        <v>89</v>
      </c>
      <c r="C67" s="37"/>
      <c r="D67" s="6" t="s">
        <v>92</v>
      </c>
      <c r="E67" s="20">
        <v>0.03</v>
      </c>
      <c r="F67" s="28">
        <f>F65*E67</f>
        <v>13829.3634308703</v>
      </c>
      <c r="H67" s="13">
        <f>H65*E67</f>
        <v>986.242998165138</v>
      </c>
      <c r="I67" s="28"/>
      <c r="M67" s="3">
        <f>M65*0.03</f>
        <v>474.326865137615</v>
      </c>
    </row>
    <row r="68" ht="18" customHeight="1" spans="1:13">
      <c r="A68" s="37"/>
      <c r="B68" s="28"/>
      <c r="C68" s="37"/>
      <c r="D68" s="69" t="s">
        <v>93</v>
      </c>
      <c r="E68" s="70">
        <v>0.02</v>
      </c>
      <c r="F68" s="71">
        <f>F65*E68</f>
        <v>9219.57562058021</v>
      </c>
      <c r="H68" s="13">
        <f>H65*E68</f>
        <v>657.495332110092</v>
      </c>
      <c r="I68" s="71"/>
      <c r="L68" s="15">
        <f>I55+I57+I59</f>
        <v>453522.43</v>
      </c>
      <c r="M68" s="3">
        <f>M65*0.02</f>
        <v>316.217910091743</v>
      </c>
    </row>
    <row r="69" ht="18" customHeight="1" spans="1:13">
      <c r="A69" s="8" t="s">
        <v>94</v>
      </c>
      <c r="B69" s="33">
        <f>SUM(B65:B68)</f>
        <v>-11762.1280463263</v>
      </c>
      <c r="C69" s="37"/>
      <c r="D69" s="8" t="s">
        <v>94</v>
      </c>
      <c r="E69" s="8"/>
      <c r="F69" s="36">
        <f>SUM(F65:F68)</f>
        <v>507076.659131912</v>
      </c>
      <c r="G69" s="28">
        <v>453522.43</v>
      </c>
      <c r="H69" s="3">
        <f>SUM(H65:H68)</f>
        <v>36162.243266055</v>
      </c>
      <c r="I69" s="36"/>
      <c r="M69" s="66">
        <f>SUM(M65:M68)</f>
        <v>17708.2029651376</v>
      </c>
    </row>
    <row r="70" ht="18" customHeight="1" spans="3:13">
      <c r="C70" s="11"/>
      <c r="D70" s="37" t="s">
        <v>88</v>
      </c>
      <c r="E70" s="55"/>
      <c r="F70" s="56"/>
      <c r="I70" s="56"/>
      <c r="M70" s="3">
        <v>0</v>
      </c>
    </row>
    <row r="71" ht="18" customHeight="1" spans="3:13">
      <c r="C71" s="11"/>
      <c r="D71" s="37" t="s">
        <v>91</v>
      </c>
      <c r="M71" s="3">
        <v>0</v>
      </c>
    </row>
    <row r="72" ht="18" customHeight="1" spans="3:13">
      <c r="C72" s="11"/>
      <c r="M72" s="34">
        <f>SUM(M70:M71)</f>
        <v>0</v>
      </c>
    </row>
    <row r="73" ht="18" customHeight="1" spans="3:13">
      <c r="C73" s="11"/>
      <c r="M73" s="34">
        <f>M69+M72</f>
        <v>17708.2029651376</v>
      </c>
    </row>
    <row r="74" ht="18" customHeight="1" spans="3:3">
      <c r="C74" s="11"/>
    </row>
    <row r="75" spans="3:3">
      <c r="C75" s="11"/>
    </row>
    <row r="76" spans="3:3">
      <c r="C76" s="11"/>
    </row>
    <row r="77" spans="3:3">
      <c r="C77" s="11"/>
    </row>
    <row r="78" spans="3:3">
      <c r="C78" s="11"/>
    </row>
    <row r="79" spans="3:3">
      <c r="C79" s="11"/>
    </row>
    <row r="80" spans="3:3">
      <c r="C80" s="11"/>
    </row>
    <row r="81" spans="3:3">
      <c r="C81" s="11"/>
    </row>
    <row r="82" spans="3:3">
      <c r="C82" s="11"/>
    </row>
    <row r="83" spans="3:3">
      <c r="C83" s="11"/>
    </row>
    <row r="84" spans="3:3">
      <c r="C84" s="11"/>
    </row>
    <row r="85" spans="3:3">
      <c r="C85" s="11"/>
    </row>
    <row r="86" spans="3:3">
      <c r="C86" s="11"/>
    </row>
    <row r="87" spans="3:3">
      <c r="C87" s="11"/>
    </row>
    <row r="88" spans="3:3">
      <c r="C88" s="11"/>
    </row>
    <row r="89" spans="3:3">
      <c r="C89" s="11"/>
    </row>
    <row r="90" spans="3:3">
      <c r="C90" s="11"/>
    </row>
  </sheetData>
  <autoFilter ref="A22:P7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"/>
  <sheetViews>
    <sheetView topLeftCell="A55" workbookViewId="0">
      <selection activeCell="K64" sqref="K64"/>
    </sheetView>
  </sheetViews>
  <sheetFormatPr defaultColWidth="9" defaultRowHeight="11.25"/>
  <cols>
    <col min="1" max="1" width="10.75" style="11" customWidth="1"/>
    <col min="2" max="2" width="13.125" style="12" customWidth="1"/>
    <col min="3" max="3" width="6" style="13" customWidth="1"/>
    <col min="4" max="4" width="13.375" style="13" customWidth="1"/>
    <col min="5" max="5" width="6" style="13" customWidth="1"/>
    <col min="6" max="6" width="13.125" style="12" customWidth="1"/>
    <col min="7" max="7" width="14.125" style="12" customWidth="1"/>
    <col min="8" max="8" width="9.625" style="13" customWidth="1"/>
    <col min="9" max="9" width="13.875" style="12" customWidth="1"/>
    <col min="10" max="10" width="6.125" style="14" customWidth="1"/>
    <col min="11" max="11" width="31.5" style="15" customWidth="1"/>
    <col min="12" max="12" width="12.75" style="15" customWidth="1"/>
    <col min="13" max="13" width="6" style="15" customWidth="1"/>
    <col min="14" max="14" width="5.625" style="15" customWidth="1"/>
    <col min="15" max="16384" width="9" style="15"/>
  </cols>
  <sheetData>
    <row r="1" ht="21.95" customHeight="1" spans="1:12">
      <c r="A1" s="16" t="s">
        <v>0</v>
      </c>
      <c r="B1" s="16"/>
      <c r="C1" s="16"/>
      <c r="D1" s="16"/>
      <c r="E1" s="16"/>
      <c r="F1" s="17"/>
      <c r="G1" s="17"/>
      <c r="H1" s="16"/>
      <c r="I1" s="17"/>
      <c r="J1" s="16"/>
      <c r="K1" s="24"/>
      <c r="L1" s="24"/>
    </row>
    <row r="2" ht="18" customHeight="1" spans="1:12">
      <c r="A2" s="4" t="s">
        <v>1</v>
      </c>
      <c r="B2" s="18">
        <v>42661</v>
      </c>
      <c r="C2" s="3" t="s">
        <v>2</v>
      </c>
      <c r="D2" s="19">
        <v>9214727.62</v>
      </c>
      <c r="E2" s="20" t="s">
        <v>3</v>
      </c>
      <c r="F2" s="3" t="s">
        <v>4</v>
      </c>
      <c r="G2" s="21" t="s">
        <v>5</v>
      </c>
      <c r="H2" s="22" t="s">
        <v>6</v>
      </c>
      <c r="I2" s="44"/>
      <c r="J2" s="45"/>
      <c r="K2" s="24"/>
      <c r="L2" s="24"/>
    </row>
    <row r="3" ht="18" customHeight="1" spans="1:12">
      <c r="A3" s="4" t="s">
        <v>7</v>
      </c>
      <c r="B3" s="23"/>
      <c r="C3" s="3" t="s">
        <v>8</v>
      </c>
      <c r="D3" s="3">
        <v>8206607.66</v>
      </c>
      <c r="H3" s="24"/>
      <c r="I3" s="46"/>
      <c r="J3" s="24"/>
      <c r="K3" s="24"/>
      <c r="L3" s="24"/>
    </row>
    <row r="4" ht="18" customHeight="1" spans="1:12">
      <c r="A4" s="11" t="s">
        <v>9</v>
      </c>
      <c r="H4" s="24"/>
      <c r="I4" s="46"/>
      <c r="J4" s="24"/>
      <c r="K4" s="24"/>
      <c r="L4" s="24"/>
    </row>
    <row r="5" ht="18" customHeight="1" spans="1:10">
      <c r="A5" s="25" t="s">
        <v>10</v>
      </c>
      <c r="B5" s="26" t="s">
        <v>11</v>
      </c>
      <c r="C5" s="25" t="s">
        <v>12</v>
      </c>
      <c r="D5" s="25"/>
      <c r="E5" s="25" t="s">
        <v>13</v>
      </c>
      <c r="F5" s="26"/>
      <c r="G5" s="26" t="s">
        <v>14</v>
      </c>
      <c r="H5" s="1" t="s">
        <v>15</v>
      </c>
      <c r="I5" s="26"/>
      <c r="J5" s="1"/>
    </row>
    <row r="6" ht="18" customHeight="1" spans="1:10">
      <c r="A6" s="25"/>
      <c r="B6" s="26"/>
      <c r="C6" s="25" t="s">
        <v>16</v>
      </c>
      <c r="D6" s="25" t="s">
        <v>17</v>
      </c>
      <c r="E6" s="25" t="s">
        <v>16</v>
      </c>
      <c r="F6" s="26" t="s">
        <v>17</v>
      </c>
      <c r="G6" s="26"/>
      <c r="H6" s="1" t="s">
        <v>18</v>
      </c>
      <c r="I6" s="26" t="s">
        <v>19</v>
      </c>
      <c r="J6" s="1" t="s">
        <v>20</v>
      </c>
    </row>
    <row r="7" ht="18" customHeight="1" spans="1:10">
      <c r="A7" s="27">
        <v>42747</v>
      </c>
      <c r="B7" s="28">
        <f t="shared" ref="B7:B25" si="0">G7/(1+C7+E7)</f>
        <v>900900.900900901</v>
      </c>
      <c r="C7" s="29">
        <v>0.02</v>
      </c>
      <c r="D7" s="30">
        <f t="shared" ref="D7:D25" si="1">G7/(1+E7+C7)*C7</f>
        <v>18018.018018018</v>
      </c>
      <c r="E7" s="29">
        <v>0.09</v>
      </c>
      <c r="F7" s="28">
        <f t="shared" ref="F7:F25" si="2">G7/(1+C7+E7)*E7</f>
        <v>81081.0810810811</v>
      </c>
      <c r="G7" s="31">
        <v>1000000</v>
      </c>
      <c r="H7" s="27" t="s">
        <v>21</v>
      </c>
      <c r="I7" s="28">
        <v>1929999.63</v>
      </c>
      <c r="J7" s="47" t="s">
        <v>22</v>
      </c>
    </row>
    <row r="8" ht="18" customHeight="1" spans="1:10">
      <c r="A8" s="27">
        <v>42747</v>
      </c>
      <c r="B8" s="28">
        <f t="shared" si="0"/>
        <v>837837.837837838</v>
      </c>
      <c r="C8" s="29">
        <v>0.02</v>
      </c>
      <c r="D8" s="30">
        <f t="shared" si="1"/>
        <v>16756.7567567568</v>
      </c>
      <c r="E8" s="29">
        <v>0.09</v>
      </c>
      <c r="F8" s="28">
        <f t="shared" si="2"/>
        <v>75405.4054054054</v>
      </c>
      <c r="G8" s="31">
        <v>930000</v>
      </c>
      <c r="H8" s="27"/>
      <c r="I8" s="28"/>
      <c r="J8" s="47"/>
    </row>
    <row r="9" ht="18" customHeight="1" spans="1:10">
      <c r="A9" s="27">
        <v>42839</v>
      </c>
      <c r="B9" s="28">
        <f t="shared" si="0"/>
        <v>900900.900900901</v>
      </c>
      <c r="C9" s="29">
        <v>0.02</v>
      </c>
      <c r="D9" s="30">
        <f t="shared" si="1"/>
        <v>18018.018018018</v>
      </c>
      <c r="E9" s="29">
        <v>0.09</v>
      </c>
      <c r="F9" s="28">
        <f t="shared" si="2"/>
        <v>81081.0810810811</v>
      </c>
      <c r="G9" s="31">
        <v>1000000</v>
      </c>
      <c r="H9" s="27"/>
      <c r="I9" s="28"/>
      <c r="J9" s="47"/>
    </row>
    <row r="10" ht="18" customHeight="1" spans="1:10">
      <c r="A10" s="27">
        <v>42839</v>
      </c>
      <c r="B10" s="28">
        <f t="shared" si="0"/>
        <v>900900.900900901</v>
      </c>
      <c r="C10" s="29">
        <v>0.02</v>
      </c>
      <c r="D10" s="30">
        <f t="shared" si="1"/>
        <v>18018.018018018</v>
      </c>
      <c r="E10" s="29">
        <v>0.09</v>
      </c>
      <c r="F10" s="28">
        <f t="shared" si="2"/>
        <v>81081.0810810811</v>
      </c>
      <c r="G10" s="31">
        <v>1000000</v>
      </c>
      <c r="H10" s="27"/>
      <c r="I10" s="28"/>
      <c r="J10" s="47"/>
    </row>
    <row r="11" ht="18" customHeight="1" spans="1:10">
      <c r="A11" s="27">
        <v>42839</v>
      </c>
      <c r="B11" s="28">
        <f t="shared" si="0"/>
        <v>900900.900900901</v>
      </c>
      <c r="C11" s="29">
        <v>0.02</v>
      </c>
      <c r="D11" s="30">
        <f t="shared" si="1"/>
        <v>18018.018018018</v>
      </c>
      <c r="E11" s="29">
        <v>0.09</v>
      </c>
      <c r="F11" s="28">
        <f t="shared" si="2"/>
        <v>81081.0810810811</v>
      </c>
      <c r="G11" s="31">
        <v>1000000</v>
      </c>
      <c r="H11" s="27" t="s">
        <v>23</v>
      </c>
      <c r="I11" s="28">
        <v>4000000</v>
      </c>
      <c r="J11" s="47" t="s">
        <v>22</v>
      </c>
    </row>
    <row r="12" ht="18" customHeight="1" spans="1:10">
      <c r="A12" s="27">
        <v>42839</v>
      </c>
      <c r="B12" s="28">
        <f t="shared" si="0"/>
        <v>900900.900900901</v>
      </c>
      <c r="C12" s="29">
        <v>0.02</v>
      </c>
      <c r="D12" s="30">
        <f t="shared" si="1"/>
        <v>18018.018018018</v>
      </c>
      <c r="E12" s="29">
        <v>0.09</v>
      </c>
      <c r="F12" s="28">
        <f t="shared" si="2"/>
        <v>81081.0810810811</v>
      </c>
      <c r="G12" s="31">
        <v>1000000</v>
      </c>
      <c r="H12" s="27"/>
      <c r="I12" s="28"/>
      <c r="J12" s="47"/>
    </row>
    <row r="13" ht="18" customHeight="1" spans="1:10">
      <c r="A13" s="27">
        <v>42839</v>
      </c>
      <c r="B13" s="28">
        <f t="shared" si="0"/>
        <v>288288.288288288</v>
      </c>
      <c r="C13" s="29">
        <v>0.02</v>
      </c>
      <c r="D13" s="30">
        <f t="shared" si="1"/>
        <v>5765.76576576577</v>
      </c>
      <c r="E13" s="29">
        <v>0.09</v>
      </c>
      <c r="F13" s="28">
        <f t="shared" si="2"/>
        <v>25945.9459459459</v>
      </c>
      <c r="G13" s="31">
        <v>320000</v>
      </c>
      <c r="H13" s="27"/>
      <c r="I13" s="28"/>
      <c r="J13" s="47"/>
    </row>
    <row r="14" ht="18" customHeight="1" spans="1:12">
      <c r="A14" s="27">
        <v>43115</v>
      </c>
      <c r="B14" s="28">
        <f t="shared" si="0"/>
        <v>1368020.46846847</v>
      </c>
      <c r="C14" s="29">
        <v>0.02</v>
      </c>
      <c r="D14" s="30">
        <f t="shared" si="1"/>
        <v>27360.4093693694</v>
      </c>
      <c r="E14" s="29">
        <v>0.09</v>
      </c>
      <c r="F14" s="28">
        <f t="shared" si="2"/>
        <v>123121.842162162</v>
      </c>
      <c r="G14" s="31">
        <v>1518502.72</v>
      </c>
      <c r="H14" s="27" t="s">
        <v>24</v>
      </c>
      <c r="I14" s="28">
        <v>1518502.72</v>
      </c>
      <c r="J14" s="47" t="s">
        <v>25</v>
      </c>
      <c r="L14" s="15" t="s">
        <v>95</v>
      </c>
    </row>
    <row r="15" ht="18" customHeight="1" spans="1:10">
      <c r="A15" s="27">
        <v>43850</v>
      </c>
      <c r="B15" s="28">
        <f t="shared" si="0"/>
        <v>469639.52293578</v>
      </c>
      <c r="C15" s="29">
        <v>0.02</v>
      </c>
      <c r="D15" s="30">
        <f t="shared" si="1"/>
        <v>9392.7904587156</v>
      </c>
      <c r="E15" s="32">
        <v>0.07</v>
      </c>
      <c r="F15" s="28">
        <f t="shared" si="2"/>
        <v>32874.7666055046</v>
      </c>
      <c r="G15" s="31">
        <v>511907.08</v>
      </c>
      <c r="H15" s="27" t="s">
        <v>26</v>
      </c>
      <c r="I15" s="28">
        <v>76800</v>
      </c>
      <c r="J15" s="47" t="s">
        <v>25</v>
      </c>
    </row>
    <row r="16" ht="18" customHeight="1" spans="1:10">
      <c r="A16" s="27"/>
      <c r="B16" s="28">
        <f t="shared" si="0"/>
        <v>0</v>
      </c>
      <c r="C16" s="29">
        <v>0.02</v>
      </c>
      <c r="D16" s="30">
        <f t="shared" si="1"/>
        <v>0</v>
      </c>
      <c r="E16" s="32">
        <v>0.07</v>
      </c>
      <c r="F16" s="28">
        <f t="shared" si="2"/>
        <v>0</v>
      </c>
      <c r="G16" s="31"/>
      <c r="H16" s="27">
        <v>43850</v>
      </c>
      <c r="I16" s="28">
        <v>511907.08</v>
      </c>
      <c r="J16" s="47" t="s">
        <v>25</v>
      </c>
    </row>
    <row r="17" ht="18" customHeight="1" spans="1:16">
      <c r="A17" s="27"/>
      <c r="B17" s="28">
        <f t="shared" si="0"/>
        <v>0</v>
      </c>
      <c r="C17" s="29">
        <v>0.02</v>
      </c>
      <c r="D17" s="30">
        <f t="shared" si="1"/>
        <v>0</v>
      </c>
      <c r="E17" s="29"/>
      <c r="F17" s="28">
        <f t="shared" si="2"/>
        <v>0</v>
      </c>
      <c r="G17" s="31"/>
      <c r="H17" s="27"/>
      <c r="I17" s="28"/>
      <c r="J17" s="47"/>
      <c r="P17" s="15" t="s">
        <v>27</v>
      </c>
    </row>
    <row r="18" ht="18" customHeight="1" spans="1:10">
      <c r="A18" s="27"/>
      <c r="B18" s="28">
        <f t="shared" si="0"/>
        <v>0</v>
      </c>
      <c r="C18" s="29">
        <v>0.02</v>
      </c>
      <c r="D18" s="30">
        <f t="shared" si="1"/>
        <v>0</v>
      </c>
      <c r="E18" s="29"/>
      <c r="F18" s="28">
        <f t="shared" si="2"/>
        <v>0</v>
      </c>
      <c r="G18" s="31"/>
      <c r="H18" s="27"/>
      <c r="I18" s="28"/>
      <c r="J18" s="47"/>
    </row>
    <row r="19" ht="18" customHeight="1" spans="1:10">
      <c r="A19" s="27"/>
      <c r="B19" s="28">
        <f t="shared" si="0"/>
        <v>0</v>
      </c>
      <c r="C19" s="29">
        <v>0.02</v>
      </c>
      <c r="D19" s="30">
        <f t="shared" si="1"/>
        <v>0</v>
      </c>
      <c r="E19" s="29"/>
      <c r="F19" s="28">
        <f t="shared" si="2"/>
        <v>0</v>
      </c>
      <c r="G19" s="31"/>
      <c r="H19" s="27"/>
      <c r="I19" s="28"/>
      <c r="J19" s="47"/>
    </row>
    <row r="20" ht="18" customHeight="1" spans="1:10">
      <c r="A20" s="27"/>
      <c r="B20" s="28">
        <f t="shared" si="0"/>
        <v>0</v>
      </c>
      <c r="C20" s="29">
        <v>0.02</v>
      </c>
      <c r="D20" s="30">
        <f t="shared" si="1"/>
        <v>0</v>
      </c>
      <c r="E20" s="29"/>
      <c r="F20" s="28">
        <f t="shared" si="2"/>
        <v>0</v>
      </c>
      <c r="G20" s="31"/>
      <c r="H20" s="27"/>
      <c r="I20" s="28"/>
      <c r="J20" s="47"/>
    </row>
    <row r="21" ht="18" customHeight="1" spans="1:10">
      <c r="A21" s="27"/>
      <c r="B21" s="28">
        <f t="shared" si="0"/>
        <v>0</v>
      </c>
      <c r="C21" s="29">
        <v>0.02</v>
      </c>
      <c r="D21" s="30">
        <f t="shared" si="1"/>
        <v>0</v>
      </c>
      <c r="E21" s="29"/>
      <c r="F21" s="28">
        <f t="shared" si="2"/>
        <v>0</v>
      </c>
      <c r="G21" s="31"/>
      <c r="H21" s="27"/>
      <c r="I21" s="28"/>
      <c r="J21" s="47"/>
    </row>
    <row r="22" ht="18" customHeight="1" spans="1:10">
      <c r="A22" s="27"/>
      <c r="B22" s="28">
        <f t="shared" si="0"/>
        <v>0</v>
      </c>
      <c r="C22" s="29">
        <v>0.02</v>
      </c>
      <c r="D22" s="30">
        <f t="shared" si="1"/>
        <v>0</v>
      </c>
      <c r="E22" s="29"/>
      <c r="F22" s="28">
        <f t="shared" si="2"/>
        <v>0</v>
      </c>
      <c r="G22" s="31"/>
      <c r="H22" s="27"/>
      <c r="I22" s="28"/>
      <c r="J22" s="47"/>
    </row>
    <row r="23" ht="18" customHeight="1" spans="1:10">
      <c r="A23" s="27"/>
      <c r="B23" s="28">
        <f t="shared" si="0"/>
        <v>0</v>
      </c>
      <c r="C23" s="29">
        <v>0.02</v>
      </c>
      <c r="D23" s="30">
        <f t="shared" si="1"/>
        <v>0</v>
      </c>
      <c r="E23" s="29"/>
      <c r="F23" s="28">
        <f t="shared" si="2"/>
        <v>0</v>
      </c>
      <c r="G23" s="31"/>
      <c r="H23" s="27"/>
      <c r="I23" s="28"/>
      <c r="J23" s="47"/>
    </row>
    <row r="24" ht="18" customHeight="1" spans="1:10">
      <c r="A24" s="27"/>
      <c r="B24" s="28">
        <f t="shared" si="0"/>
        <v>0</v>
      </c>
      <c r="C24" s="29">
        <v>0.02</v>
      </c>
      <c r="D24" s="30">
        <f t="shared" si="1"/>
        <v>0</v>
      </c>
      <c r="E24" s="29"/>
      <c r="F24" s="28">
        <f t="shared" si="2"/>
        <v>0</v>
      </c>
      <c r="G24" s="31"/>
      <c r="H24" s="27"/>
      <c r="I24" s="28"/>
      <c r="J24" s="47"/>
    </row>
    <row r="25" ht="18" customHeight="1" spans="1:10">
      <c r="A25" s="27"/>
      <c r="B25" s="28">
        <f t="shared" si="0"/>
        <v>0</v>
      </c>
      <c r="C25" s="29">
        <v>0.02</v>
      </c>
      <c r="D25" s="30">
        <f t="shared" si="1"/>
        <v>0</v>
      </c>
      <c r="E25" s="29"/>
      <c r="F25" s="28">
        <f t="shared" si="2"/>
        <v>0</v>
      </c>
      <c r="G25" s="31"/>
      <c r="H25" s="27"/>
      <c r="I25" s="28"/>
      <c r="J25" s="47"/>
    </row>
    <row r="26" ht="18" customHeight="1" spans="1:10">
      <c r="A26" s="8" t="s">
        <v>28</v>
      </c>
      <c r="B26" s="33">
        <f>SUM(B7:B25)</f>
        <v>7468290.62203488</v>
      </c>
      <c r="C26" s="34"/>
      <c r="D26" s="35">
        <f t="shared" ref="D26:G26" si="3">SUM(D7:D25)</f>
        <v>149365.812440698</v>
      </c>
      <c r="E26" s="34"/>
      <c r="F26" s="36">
        <f t="shared" si="3"/>
        <v>662753.365524423</v>
      </c>
      <c r="G26" s="35">
        <f t="shared" si="3"/>
        <v>8280409.8</v>
      </c>
      <c r="H26" s="37"/>
      <c r="I26" s="35">
        <f>SUM(I7:I25)</f>
        <v>8037209.43</v>
      </c>
      <c r="J26" s="37"/>
    </row>
    <row r="27" ht="18" customHeight="1" spans="1:12">
      <c r="A27" s="11" t="s">
        <v>29</v>
      </c>
      <c r="J27" s="13"/>
      <c r="K27" s="13"/>
      <c r="L27" s="14"/>
    </row>
    <row r="28" ht="18" customHeight="1" spans="1:15">
      <c r="A28" s="38" t="s">
        <v>30</v>
      </c>
      <c r="B28" s="26" t="s">
        <v>31</v>
      </c>
      <c r="C28" s="25" t="s">
        <v>32</v>
      </c>
      <c r="D28" s="25" t="s">
        <v>33</v>
      </c>
      <c r="E28" s="25" t="s">
        <v>16</v>
      </c>
      <c r="F28" s="26" t="s">
        <v>34</v>
      </c>
      <c r="G28" s="26" t="s">
        <v>14</v>
      </c>
      <c r="H28" s="25" t="s">
        <v>35</v>
      </c>
      <c r="I28" s="26" t="s">
        <v>36</v>
      </c>
      <c r="J28" s="25" t="s">
        <v>20</v>
      </c>
      <c r="K28" s="48" t="s">
        <v>37</v>
      </c>
      <c r="L28" s="1" t="s">
        <v>38</v>
      </c>
      <c r="M28" s="1" t="s">
        <v>39</v>
      </c>
      <c r="N28" s="1" t="s">
        <v>40</v>
      </c>
      <c r="O28" s="1" t="s">
        <v>41</v>
      </c>
    </row>
    <row r="29" s="10" customFormat="1" ht="18" customHeight="1" spans="1:15">
      <c r="A29" s="39"/>
      <c r="B29" s="23">
        <f t="shared" ref="B29:B62" si="4">ROUND(G29/(1+E29),2)</f>
        <v>0</v>
      </c>
      <c r="C29" s="40"/>
      <c r="D29" s="41"/>
      <c r="E29" s="42"/>
      <c r="F29" s="23">
        <f t="shared" ref="F29:F62" si="5">ROUND(G29/(1+E29)*E29,2)</f>
        <v>0</v>
      </c>
      <c r="G29" s="31"/>
      <c r="H29" s="27"/>
      <c r="I29" s="28"/>
      <c r="J29" s="47"/>
      <c r="K29" s="49"/>
      <c r="L29" s="50"/>
      <c r="M29" s="51"/>
      <c r="N29" s="51"/>
      <c r="O29" s="50"/>
    </row>
    <row r="30" s="10" customFormat="1" ht="18" customHeight="1" spans="1:15">
      <c r="A30" s="39"/>
      <c r="B30" s="23">
        <f t="shared" si="4"/>
        <v>0</v>
      </c>
      <c r="C30" s="40"/>
      <c r="D30" s="41"/>
      <c r="E30" s="42"/>
      <c r="F30" s="23">
        <f t="shared" si="5"/>
        <v>0</v>
      </c>
      <c r="G30" s="31"/>
      <c r="H30" s="27" t="s">
        <v>42</v>
      </c>
      <c r="I30" s="23">
        <v>1207003.81</v>
      </c>
      <c r="J30" s="47" t="s">
        <v>22</v>
      </c>
      <c r="K30" s="49" t="s">
        <v>43</v>
      </c>
      <c r="L30" s="50"/>
      <c r="M30" s="51"/>
      <c r="N30" s="51"/>
      <c r="O30" s="50" t="s">
        <v>44</v>
      </c>
    </row>
    <row r="31" s="10" customFormat="1" ht="18" customHeight="1" spans="1:15">
      <c r="A31" s="39">
        <v>42736</v>
      </c>
      <c r="B31" s="23">
        <f t="shared" si="4"/>
        <v>553418.8</v>
      </c>
      <c r="C31" s="40"/>
      <c r="D31" s="41"/>
      <c r="E31" s="42">
        <v>0.17</v>
      </c>
      <c r="F31" s="23">
        <f t="shared" si="5"/>
        <v>94081.2</v>
      </c>
      <c r="G31" s="31">
        <v>647500</v>
      </c>
      <c r="H31" s="27" t="s">
        <v>42</v>
      </c>
      <c r="I31" s="28">
        <v>647500</v>
      </c>
      <c r="J31" s="47" t="s">
        <v>25</v>
      </c>
      <c r="K31" s="49" t="s">
        <v>45</v>
      </c>
      <c r="L31" s="50"/>
      <c r="M31" s="51"/>
      <c r="N31" s="51"/>
      <c r="O31" s="50" t="s">
        <v>46</v>
      </c>
    </row>
    <row r="32" s="10" customFormat="1" ht="18" customHeight="1" spans="1:15">
      <c r="A32" s="39">
        <v>42736</v>
      </c>
      <c r="B32" s="23">
        <f t="shared" si="4"/>
        <v>600000</v>
      </c>
      <c r="C32" s="40"/>
      <c r="D32" s="41"/>
      <c r="E32" s="42"/>
      <c r="F32" s="23">
        <f t="shared" si="5"/>
        <v>0</v>
      </c>
      <c r="G32" s="31">
        <v>600000</v>
      </c>
      <c r="H32" s="27"/>
      <c r="I32" s="28"/>
      <c r="J32" s="47"/>
      <c r="K32" s="49" t="s">
        <v>43</v>
      </c>
      <c r="L32" s="50"/>
      <c r="M32" s="51"/>
      <c r="N32" s="51"/>
      <c r="O32" s="50" t="s">
        <v>47</v>
      </c>
    </row>
    <row r="33" s="10" customFormat="1" ht="18" customHeight="1" spans="1:15">
      <c r="A33" s="39">
        <v>42736</v>
      </c>
      <c r="B33" s="23">
        <f t="shared" si="4"/>
        <v>539000</v>
      </c>
      <c r="C33" s="40"/>
      <c r="D33" s="41"/>
      <c r="E33" s="42"/>
      <c r="F33" s="23">
        <f t="shared" si="5"/>
        <v>0</v>
      </c>
      <c r="G33" s="31">
        <v>539000</v>
      </c>
      <c r="H33" s="27"/>
      <c r="I33" s="28"/>
      <c r="J33" s="47"/>
      <c r="K33" s="49" t="s">
        <v>4</v>
      </c>
      <c r="L33" s="50"/>
      <c r="M33" s="51"/>
      <c r="N33" s="51"/>
      <c r="O33" s="50" t="s">
        <v>48</v>
      </c>
    </row>
    <row r="34" s="10" customFormat="1" ht="18" customHeight="1" spans="1:15">
      <c r="A34" s="39"/>
      <c r="B34" s="23"/>
      <c r="C34" s="40"/>
      <c r="D34" s="41"/>
      <c r="E34" s="42"/>
      <c r="F34" s="23"/>
      <c r="G34" s="31"/>
      <c r="H34" s="27" t="s">
        <v>49</v>
      </c>
      <c r="I34" s="28">
        <v>-100000</v>
      </c>
      <c r="J34" s="47" t="s">
        <v>22</v>
      </c>
      <c r="K34" s="49" t="s">
        <v>43</v>
      </c>
      <c r="L34" s="50"/>
      <c r="M34" s="51"/>
      <c r="N34" s="51"/>
      <c r="O34" s="50"/>
    </row>
    <row r="35" s="10" customFormat="1" ht="18" customHeight="1" spans="1:15">
      <c r="A35" s="39"/>
      <c r="B35" s="23">
        <f t="shared" si="4"/>
        <v>0</v>
      </c>
      <c r="C35" s="40"/>
      <c r="D35" s="41"/>
      <c r="E35" s="42"/>
      <c r="F35" s="23">
        <f t="shared" si="5"/>
        <v>0</v>
      </c>
      <c r="G35" s="31"/>
      <c r="H35" s="27" t="s">
        <v>49</v>
      </c>
      <c r="I35" s="28">
        <v>100000</v>
      </c>
      <c r="J35" s="47" t="s">
        <v>25</v>
      </c>
      <c r="K35" s="49" t="s">
        <v>50</v>
      </c>
      <c r="L35" s="50"/>
      <c r="M35" s="51"/>
      <c r="N35" s="51"/>
      <c r="O35" s="50"/>
    </row>
    <row r="36" s="10" customFormat="1" ht="18" customHeight="1" spans="1:15">
      <c r="A36" s="39">
        <v>42826</v>
      </c>
      <c r="B36" s="23">
        <f t="shared" si="4"/>
        <v>341880.34</v>
      </c>
      <c r="C36" s="40"/>
      <c r="D36" s="41"/>
      <c r="E36" s="42">
        <v>0.17</v>
      </c>
      <c r="F36" s="23">
        <f t="shared" si="5"/>
        <v>58119.66</v>
      </c>
      <c r="G36" s="31">
        <v>400000</v>
      </c>
      <c r="H36" s="27"/>
      <c r="I36" s="28"/>
      <c r="J36" s="47"/>
      <c r="K36" s="49" t="s">
        <v>50</v>
      </c>
      <c r="L36" s="50"/>
      <c r="M36" s="51"/>
      <c r="N36" s="51"/>
      <c r="O36" s="50" t="s">
        <v>51</v>
      </c>
    </row>
    <row r="37" s="10" customFormat="1" ht="18" customHeight="1" spans="1:15">
      <c r="A37" s="39">
        <v>42826</v>
      </c>
      <c r="B37" s="23">
        <f t="shared" si="4"/>
        <v>1200000</v>
      </c>
      <c r="C37" s="40"/>
      <c r="D37" s="41"/>
      <c r="E37" s="42"/>
      <c r="F37" s="23">
        <f t="shared" si="5"/>
        <v>0</v>
      </c>
      <c r="G37" s="31">
        <v>1200000</v>
      </c>
      <c r="H37" s="27"/>
      <c r="I37" s="28"/>
      <c r="J37" s="47"/>
      <c r="K37" s="49" t="s">
        <v>43</v>
      </c>
      <c r="L37" s="50"/>
      <c r="M37" s="51"/>
      <c r="N37" s="51"/>
      <c r="O37" s="50" t="s">
        <v>48</v>
      </c>
    </row>
    <row r="38" s="10" customFormat="1" ht="18" customHeight="1" spans="1:15">
      <c r="A38" s="39"/>
      <c r="B38" s="23"/>
      <c r="C38" s="40"/>
      <c r="D38" s="41"/>
      <c r="E38" s="42"/>
      <c r="F38" s="23"/>
      <c r="G38" s="31"/>
      <c r="H38" s="27" t="s">
        <v>52</v>
      </c>
      <c r="I38" s="28">
        <v>-300000</v>
      </c>
      <c r="J38" s="47" t="s">
        <v>22</v>
      </c>
      <c r="K38" s="49" t="s">
        <v>43</v>
      </c>
      <c r="L38" s="50"/>
      <c r="M38" s="51"/>
      <c r="N38" s="51"/>
      <c r="O38" s="50"/>
    </row>
    <row r="39" s="10" customFormat="1" ht="18" customHeight="1" spans="1:15">
      <c r="A39" s="39"/>
      <c r="B39" s="23">
        <f t="shared" si="4"/>
        <v>0</v>
      </c>
      <c r="C39" s="40"/>
      <c r="D39" s="41"/>
      <c r="E39" s="42"/>
      <c r="F39" s="23">
        <f t="shared" si="5"/>
        <v>0</v>
      </c>
      <c r="G39" s="31"/>
      <c r="H39" s="27" t="s">
        <v>52</v>
      </c>
      <c r="I39" s="28">
        <v>300000</v>
      </c>
      <c r="J39" s="47" t="s">
        <v>25</v>
      </c>
      <c r="K39" s="49" t="s">
        <v>50</v>
      </c>
      <c r="L39" s="50"/>
      <c r="M39" s="51"/>
      <c r="N39" s="51"/>
      <c r="O39" s="50"/>
    </row>
    <row r="40" s="10" customFormat="1" ht="18" customHeight="1" spans="1:15">
      <c r="A40" s="39">
        <v>42856</v>
      </c>
      <c r="B40" s="23">
        <f t="shared" si="4"/>
        <v>170940.17</v>
      </c>
      <c r="C40" s="40"/>
      <c r="D40" s="41"/>
      <c r="E40" s="42">
        <v>0.17</v>
      </c>
      <c r="F40" s="23">
        <f t="shared" si="5"/>
        <v>29059.83</v>
      </c>
      <c r="G40" s="31">
        <v>200000</v>
      </c>
      <c r="H40" s="27" t="s">
        <v>53</v>
      </c>
      <c r="I40" s="28">
        <v>200000</v>
      </c>
      <c r="J40" s="47" t="s">
        <v>25</v>
      </c>
      <c r="K40" s="49" t="s">
        <v>50</v>
      </c>
      <c r="L40" s="50"/>
      <c r="M40" s="51"/>
      <c r="N40" s="51"/>
      <c r="O40" s="50" t="s">
        <v>54</v>
      </c>
    </row>
    <row r="41" s="10" customFormat="1" ht="18" customHeight="1" spans="1:15">
      <c r="A41" s="39"/>
      <c r="B41" s="23"/>
      <c r="C41" s="40"/>
      <c r="D41" s="41"/>
      <c r="E41" s="42"/>
      <c r="F41" s="23"/>
      <c r="G41" s="31"/>
      <c r="H41" s="27" t="s">
        <v>53</v>
      </c>
      <c r="I41" s="28">
        <v>-200000</v>
      </c>
      <c r="J41" s="47" t="s">
        <v>22</v>
      </c>
      <c r="K41" s="49" t="s">
        <v>43</v>
      </c>
      <c r="L41" s="50"/>
      <c r="M41" s="51"/>
      <c r="N41" s="51"/>
      <c r="O41" s="50"/>
    </row>
    <row r="42" s="10" customFormat="1" ht="18" customHeight="1" spans="1:15">
      <c r="A42" s="39"/>
      <c r="B42" s="23">
        <f t="shared" si="4"/>
        <v>0</v>
      </c>
      <c r="C42" s="40"/>
      <c r="D42" s="41"/>
      <c r="E42" s="42"/>
      <c r="F42" s="23">
        <f t="shared" si="5"/>
        <v>0</v>
      </c>
      <c r="G42" s="31"/>
      <c r="H42" s="27" t="s">
        <v>55</v>
      </c>
      <c r="I42" s="28">
        <v>3493689.78</v>
      </c>
      <c r="J42" s="47" t="s">
        <v>22</v>
      </c>
      <c r="K42" s="49" t="s">
        <v>43</v>
      </c>
      <c r="L42" s="50"/>
      <c r="M42" s="51"/>
      <c r="N42" s="51"/>
      <c r="O42" s="50" t="s">
        <v>44</v>
      </c>
    </row>
    <row r="43" s="10" customFormat="1" ht="18" customHeight="1" spans="1:15">
      <c r="A43" s="39"/>
      <c r="B43" s="23"/>
      <c r="C43" s="40"/>
      <c r="D43" s="41"/>
      <c r="E43" s="42"/>
      <c r="F43" s="23"/>
      <c r="G43" s="31"/>
      <c r="H43" s="27" t="s">
        <v>55</v>
      </c>
      <c r="I43" s="28">
        <v>-250000</v>
      </c>
      <c r="J43" s="47" t="s">
        <v>22</v>
      </c>
      <c r="K43" s="49" t="s">
        <v>43</v>
      </c>
      <c r="L43" s="50"/>
      <c r="M43" s="51"/>
      <c r="N43" s="51"/>
      <c r="O43" s="50"/>
    </row>
    <row r="44" s="10" customFormat="1" ht="18" customHeight="1" spans="1:15">
      <c r="A44" s="39">
        <v>42917</v>
      </c>
      <c r="B44" s="23">
        <f t="shared" si="4"/>
        <v>213675.21</v>
      </c>
      <c r="C44" s="40"/>
      <c r="D44" s="41"/>
      <c r="E44" s="42">
        <v>0.17</v>
      </c>
      <c r="F44" s="23">
        <f t="shared" si="5"/>
        <v>36324.79</v>
      </c>
      <c r="G44" s="31">
        <v>250000</v>
      </c>
      <c r="H44" s="27" t="s">
        <v>55</v>
      </c>
      <c r="I44" s="28">
        <v>250000</v>
      </c>
      <c r="J44" s="47" t="s">
        <v>25</v>
      </c>
      <c r="K44" s="49" t="s">
        <v>50</v>
      </c>
      <c r="L44" s="50"/>
      <c r="M44" s="51"/>
      <c r="N44" s="51"/>
      <c r="O44" s="50" t="s">
        <v>54</v>
      </c>
    </row>
    <row r="45" s="10" customFormat="1" ht="18" customHeight="1" spans="1:15">
      <c r="A45" s="39">
        <v>42917</v>
      </c>
      <c r="B45" s="23">
        <f t="shared" si="4"/>
        <v>800000</v>
      </c>
      <c r="C45" s="40"/>
      <c r="D45" s="41"/>
      <c r="E45" s="42"/>
      <c r="F45" s="23">
        <f t="shared" si="5"/>
        <v>0</v>
      </c>
      <c r="G45" s="31">
        <v>800000</v>
      </c>
      <c r="H45" s="27"/>
      <c r="I45" s="28"/>
      <c r="J45" s="47"/>
      <c r="K45" s="49" t="s">
        <v>43</v>
      </c>
      <c r="L45" s="50"/>
      <c r="M45" s="51"/>
      <c r="N45" s="51"/>
      <c r="O45" s="50" t="s">
        <v>47</v>
      </c>
    </row>
    <row r="46" s="10" customFormat="1" ht="18" customHeight="1" spans="1:15">
      <c r="A46" s="39">
        <v>42917</v>
      </c>
      <c r="B46" s="23">
        <f t="shared" si="4"/>
        <v>1450000</v>
      </c>
      <c r="C46" s="40"/>
      <c r="D46" s="41"/>
      <c r="E46" s="42"/>
      <c r="F46" s="23">
        <f t="shared" si="5"/>
        <v>0</v>
      </c>
      <c r="G46" s="31">
        <v>1450000</v>
      </c>
      <c r="H46" s="27"/>
      <c r="I46" s="28"/>
      <c r="J46" s="47"/>
      <c r="K46" s="49" t="s">
        <v>43</v>
      </c>
      <c r="L46" s="50"/>
      <c r="M46" s="51"/>
      <c r="N46" s="51"/>
      <c r="O46" s="50" t="s">
        <v>56</v>
      </c>
    </row>
    <row r="47" s="10" customFormat="1" ht="18" customHeight="1" spans="1:15">
      <c r="A47" s="39"/>
      <c r="B47" s="23">
        <f t="shared" si="4"/>
        <v>0</v>
      </c>
      <c r="C47" s="40"/>
      <c r="D47" s="41"/>
      <c r="E47" s="42"/>
      <c r="F47" s="23">
        <f t="shared" si="5"/>
        <v>0</v>
      </c>
      <c r="G47" s="31"/>
      <c r="H47" s="27" t="s">
        <v>57</v>
      </c>
      <c r="I47" s="28">
        <v>1454491.78</v>
      </c>
      <c r="J47" s="47" t="s">
        <v>22</v>
      </c>
      <c r="K47" s="49" t="s">
        <v>43</v>
      </c>
      <c r="L47" s="50"/>
      <c r="M47" s="51"/>
      <c r="N47" s="51"/>
      <c r="O47" s="50"/>
    </row>
    <row r="48" s="10" customFormat="1" ht="18" customHeight="1" spans="1:15">
      <c r="A48" s="39">
        <v>43132</v>
      </c>
      <c r="B48" s="23">
        <f t="shared" si="4"/>
        <v>420000</v>
      </c>
      <c r="C48" s="40"/>
      <c r="D48" s="41"/>
      <c r="E48" s="42"/>
      <c r="F48" s="23">
        <f t="shared" si="5"/>
        <v>0</v>
      </c>
      <c r="G48" s="31">
        <v>420000</v>
      </c>
      <c r="H48" s="27"/>
      <c r="I48" s="28"/>
      <c r="J48" s="47"/>
      <c r="K48" s="49" t="s">
        <v>43</v>
      </c>
      <c r="L48" s="50"/>
      <c r="M48" s="51"/>
      <c r="N48" s="51"/>
      <c r="O48" s="50" t="s">
        <v>58</v>
      </c>
    </row>
    <row r="49" s="10" customFormat="1" ht="18" customHeight="1" spans="1:15">
      <c r="A49" s="39">
        <v>43132</v>
      </c>
      <c r="B49" s="23">
        <f t="shared" si="4"/>
        <v>200000</v>
      </c>
      <c r="C49" s="40"/>
      <c r="D49" s="41"/>
      <c r="E49" s="42"/>
      <c r="F49" s="23">
        <f t="shared" si="5"/>
        <v>0</v>
      </c>
      <c r="G49" s="43">
        <v>200000</v>
      </c>
      <c r="H49" s="27"/>
      <c r="I49" s="28"/>
      <c r="J49" s="52"/>
      <c r="K49" s="49" t="s">
        <v>43</v>
      </c>
      <c r="L49" s="50"/>
      <c r="M49" s="51"/>
      <c r="N49" s="51"/>
      <c r="O49" s="50" t="s">
        <v>59</v>
      </c>
    </row>
    <row r="50" s="10" customFormat="1" ht="18" customHeight="1" spans="1:15">
      <c r="A50" s="39">
        <v>43132</v>
      </c>
      <c r="B50" s="23">
        <f t="shared" si="4"/>
        <v>600000</v>
      </c>
      <c r="C50" s="40"/>
      <c r="D50" s="41"/>
      <c r="E50" s="42"/>
      <c r="F50" s="23">
        <f t="shared" si="5"/>
        <v>0</v>
      </c>
      <c r="G50" s="43">
        <v>600000</v>
      </c>
      <c r="H50" s="27">
        <v>43649</v>
      </c>
      <c r="I50" s="28">
        <v>74800</v>
      </c>
      <c r="J50" s="47" t="s">
        <v>22</v>
      </c>
      <c r="K50" s="49" t="s">
        <v>43</v>
      </c>
      <c r="L50" s="50"/>
      <c r="M50" s="51"/>
      <c r="N50" s="51"/>
      <c r="O50" s="50" t="s">
        <v>60</v>
      </c>
    </row>
    <row r="51" s="10" customFormat="1" ht="18" customHeight="1" spans="1:15">
      <c r="A51" s="39">
        <v>43831</v>
      </c>
      <c r="B51" s="23">
        <f t="shared" si="4"/>
        <v>110000</v>
      </c>
      <c r="C51" s="40"/>
      <c r="D51" s="41" t="s">
        <v>61</v>
      </c>
      <c r="E51" s="42"/>
      <c r="F51" s="23">
        <f t="shared" si="5"/>
        <v>0</v>
      </c>
      <c r="G51" s="43">
        <v>110000</v>
      </c>
      <c r="H51" s="27"/>
      <c r="I51" s="28"/>
      <c r="J51" s="52"/>
      <c r="K51" s="49" t="s">
        <v>62</v>
      </c>
      <c r="L51" s="50" t="s">
        <v>58</v>
      </c>
      <c r="M51" s="51"/>
      <c r="N51" s="51"/>
      <c r="O51" s="50"/>
    </row>
    <row r="52" s="10" customFormat="1" ht="18" customHeight="1" spans="1:15">
      <c r="A52" s="39">
        <v>43831</v>
      </c>
      <c r="B52" s="23">
        <f t="shared" ref="B52:B68" si="6">ROUND(G52/(1+E52),2)</f>
        <v>108000</v>
      </c>
      <c r="C52" s="40"/>
      <c r="D52" s="41" t="s">
        <v>61</v>
      </c>
      <c r="E52" s="42"/>
      <c r="F52" s="23">
        <f t="shared" ref="F52:F68" si="7">ROUND(G52/(1+E52)*E52,2)</f>
        <v>0</v>
      </c>
      <c r="G52" s="43">
        <v>108000</v>
      </c>
      <c r="H52" s="27"/>
      <c r="I52" s="28"/>
      <c r="J52" s="52"/>
      <c r="K52" s="49" t="s">
        <v>62</v>
      </c>
      <c r="L52" s="50" t="s">
        <v>63</v>
      </c>
      <c r="M52" s="51"/>
      <c r="N52" s="51"/>
      <c r="O52" s="50"/>
    </row>
    <row r="53" s="10" customFormat="1" ht="18" customHeight="1" spans="1:15">
      <c r="A53" s="39">
        <v>43831</v>
      </c>
      <c r="B53" s="23">
        <f t="shared" si="6"/>
        <v>250000</v>
      </c>
      <c r="C53" s="40"/>
      <c r="D53" s="41" t="s">
        <v>61</v>
      </c>
      <c r="E53" s="42"/>
      <c r="F53" s="23">
        <f t="shared" si="7"/>
        <v>0</v>
      </c>
      <c r="G53" s="43">
        <v>250000</v>
      </c>
      <c r="H53" s="27"/>
      <c r="I53" s="28"/>
      <c r="J53" s="52"/>
      <c r="K53" s="49" t="s">
        <v>62</v>
      </c>
      <c r="L53" s="50" t="s">
        <v>64</v>
      </c>
      <c r="M53" s="51"/>
      <c r="N53" s="51"/>
      <c r="O53" s="50"/>
    </row>
    <row r="54" s="10" customFormat="1" ht="18" customHeight="1" spans="1:15">
      <c r="A54" s="39"/>
      <c r="B54" s="23">
        <f t="shared" si="6"/>
        <v>0</v>
      </c>
      <c r="C54" s="40"/>
      <c r="D54" s="41"/>
      <c r="E54" s="42"/>
      <c r="F54" s="23">
        <f t="shared" si="7"/>
        <v>0</v>
      </c>
      <c r="G54" s="43"/>
      <c r="H54" s="27">
        <v>43902</v>
      </c>
      <c r="I54" s="28">
        <v>506187.08</v>
      </c>
      <c r="J54" s="47" t="s">
        <v>22</v>
      </c>
      <c r="K54" s="49" t="s">
        <v>43</v>
      </c>
      <c r="L54" s="50"/>
      <c r="M54" s="51"/>
      <c r="N54" s="51"/>
      <c r="O54" s="50"/>
    </row>
    <row r="55" s="10" customFormat="1" ht="18" customHeight="1" spans="1:15">
      <c r="A55" s="39"/>
      <c r="B55" s="23">
        <f t="shared" si="6"/>
        <v>0</v>
      </c>
      <c r="C55" s="40"/>
      <c r="D55" s="41"/>
      <c r="E55" s="42"/>
      <c r="F55" s="23">
        <f t="shared" si="7"/>
        <v>0</v>
      </c>
      <c r="G55" s="43"/>
      <c r="H55" s="27"/>
      <c r="I55" s="28"/>
      <c r="J55" s="52"/>
      <c r="K55" s="49"/>
      <c r="L55" s="50"/>
      <c r="M55" s="51"/>
      <c r="N55" s="51"/>
      <c r="O55" s="50"/>
    </row>
    <row r="56" s="10" customFormat="1" ht="18" customHeight="1" spans="1:15">
      <c r="A56" s="39"/>
      <c r="B56" s="23">
        <f t="shared" si="6"/>
        <v>0</v>
      </c>
      <c r="C56" s="40"/>
      <c r="D56" s="41"/>
      <c r="E56" s="42"/>
      <c r="F56" s="23">
        <f t="shared" si="7"/>
        <v>0</v>
      </c>
      <c r="G56" s="43"/>
      <c r="H56" s="27"/>
      <c r="I56" s="28"/>
      <c r="J56" s="52"/>
      <c r="K56" s="49"/>
      <c r="L56" s="50"/>
      <c r="M56" s="51"/>
      <c r="N56" s="51"/>
      <c r="O56" s="50"/>
    </row>
    <row r="57" s="10" customFormat="1" ht="18" customHeight="1" spans="1:15">
      <c r="A57" s="39"/>
      <c r="B57" s="23">
        <f t="shared" si="6"/>
        <v>0</v>
      </c>
      <c r="C57" s="40"/>
      <c r="D57" s="41"/>
      <c r="E57" s="42"/>
      <c r="F57" s="23">
        <f t="shared" si="7"/>
        <v>0</v>
      </c>
      <c r="G57" s="43"/>
      <c r="H57" s="27"/>
      <c r="I57" s="28"/>
      <c r="J57" s="52"/>
      <c r="K57" s="49"/>
      <c r="L57" s="50"/>
      <c r="M57" s="51"/>
      <c r="N57" s="51"/>
      <c r="O57" s="50"/>
    </row>
    <row r="58" s="10" customFormat="1" ht="18" customHeight="1" spans="1:15">
      <c r="A58" s="39"/>
      <c r="B58" s="23">
        <f t="shared" si="6"/>
        <v>0</v>
      </c>
      <c r="C58" s="40"/>
      <c r="D58" s="41"/>
      <c r="E58" s="42"/>
      <c r="F58" s="23">
        <f t="shared" si="7"/>
        <v>0</v>
      </c>
      <c r="G58" s="43"/>
      <c r="H58" s="27" t="s">
        <v>65</v>
      </c>
      <c r="I58" s="28">
        <v>600</v>
      </c>
      <c r="J58" s="52" t="s">
        <v>66</v>
      </c>
      <c r="K58" s="49" t="s">
        <v>67</v>
      </c>
      <c r="L58" s="50"/>
      <c r="M58" s="51"/>
      <c r="N58" s="51"/>
      <c r="O58" s="50"/>
    </row>
    <row r="59" s="10" customFormat="1" ht="18" customHeight="1" spans="1:15">
      <c r="A59" s="39"/>
      <c r="B59" s="23">
        <f t="shared" si="6"/>
        <v>0</v>
      </c>
      <c r="C59" s="40"/>
      <c r="D59" s="41"/>
      <c r="E59" s="42"/>
      <c r="F59" s="23">
        <f t="shared" si="7"/>
        <v>0</v>
      </c>
      <c r="G59" s="43"/>
      <c r="H59" s="27" t="s">
        <v>65</v>
      </c>
      <c r="I59" s="28">
        <v>5120</v>
      </c>
      <c r="J59" s="52" t="s">
        <v>68</v>
      </c>
      <c r="K59" s="49" t="s">
        <v>69</v>
      </c>
      <c r="L59" s="50"/>
      <c r="M59" s="51"/>
      <c r="N59" s="51"/>
      <c r="O59" s="50"/>
    </row>
    <row r="60" s="10" customFormat="1" ht="18" customHeight="1" spans="1:15">
      <c r="A60" s="39"/>
      <c r="B60" s="23">
        <f t="shared" si="6"/>
        <v>0</v>
      </c>
      <c r="C60" s="40"/>
      <c r="D60" s="41"/>
      <c r="E60" s="42"/>
      <c r="F60" s="23">
        <f t="shared" si="7"/>
        <v>0</v>
      </c>
      <c r="G60" s="43"/>
      <c r="H60" s="27" t="s">
        <v>65</v>
      </c>
      <c r="I60" s="28"/>
      <c r="J60" s="52"/>
      <c r="K60" s="49"/>
      <c r="L60" s="50"/>
      <c r="M60" s="51"/>
      <c r="N60" s="51"/>
      <c r="O60" s="50"/>
    </row>
    <row r="61" s="10" customFormat="1" ht="18" customHeight="1" spans="1:15">
      <c r="A61" s="39"/>
      <c r="B61" s="23">
        <f t="shared" si="6"/>
        <v>0</v>
      </c>
      <c r="C61" s="40"/>
      <c r="D61" s="41"/>
      <c r="E61" s="42"/>
      <c r="F61" s="23">
        <f t="shared" si="7"/>
        <v>0</v>
      </c>
      <c r="G61" s="43"/>
      <c r="H61" s="27" t="s">
        <v>70</v>
      </c>
      <c r="I61" s="28">
        <v>2000</v>
      </c>
      <c r="J61" s="52"/>
      <c r="K61" s="49" t="s">
        <v>69</v>
      </c>
      <c r="L61" s="50"/>
      <c r="M61" s="51"/>
      <c r="N61" s="51"/>
      <c r="O61" s="50"/>
    </row>
    <row r="62" s="10" customFormat="1" ht="18" customHeight="1" spans="1:15">
      <c r="A62" s="39"/>
      <c r="B62" s="23">
        <f t="shared" si="6"/>
        <v>0</v>
      </c>
      <c r="C62" s="40"/>
      <c r="D62" s="41"/>
      <c r="E62" s="42"/>
      <c r="F62" s="23">
        <f t="shared" si="7"/>
        <v>0</v>
      </c>
      <c r="G62" s="43"/>
      <c r="H62" s="27" t="s">
        <v>71</v>
      </c>
      <c r="I62" s="28">
        <v>500</v>
      </c>
      <c r="J62" s="52"/>
      <c r="K62" s="49" t="s">
        <v>72</v>
      </c>
      <c r="L62" s="50"/>
      <c r="M62" s="51"/>
      <c r="N62" s="51"/>
      <c r="O62" s="50"/>
    </row>
    <row r="63" s="10" customFormat="1" ht="18" customHeight="1" spans="1:15">
      <c r="A63" s="39"/>
      <c r="B63" s="23">
        <f t="shared" si="6"/>
        <v>0</v>
      </c>
      <c r="C63" s="40"/>
      <c r="D63" s="41"/>
      <c r="E63" s="42"/>
      <c r="F63" s="23">
        <f t="shared" si="7"/>
        <v>0</v>
      </c>
      <c r="G63" s="43"/>
      <c r="H63" s="27" t="s">
        <v>71</v>
      </c>
      <c r="I63" s="28">
        <v>63510.94</v>
      </c>
      <c r="J63" s="52"/>
      <c r="K63" s="49" t="s">
        <v>73</v>
      </c>
      <c r="L63" s="50"/>
      <c r="M63" s="51"/>
      <c r="N63" s="51"/>
      <c r="O63" s="50"/>
    </row>
    <row r="64" s="10" customFormat="1" ht="18" customHeight="1" spans="1:15">
      <c r="A64" s="39"/>
      <c r="B64" s="23">
        <f t="shared" si="6"/>
        <v>0</v>
      </c>
      <c r="C64" s="40"/>
      <c r="D64" s="41"/>
      <c r="E64" s="42"/>
      <c r="F64" s="23">
        <f t="shared" si="7"/>
        <v>0</v>
      </c>
      <c r="G64" s="43"/>
      <c r="H64" s="27" t="s">
        <v>74</v>
      </c>
      <c r="I64" s="28">
        <v>650</v>
      </c>
      <c r="J64" s="52"/>
      <c r="K64" s="49" t="s">
        <v>72</v>
      </c>
      <c r="L64" s="50"/>
      <c r="M64" s="51"/>
      <c r="N64" s="51"/>
      <c r="O64" s="50"/>
    </row>
    <row r="65" s="10" customFormat="1" ht="18" customHeight="1" spans="1:15">
      <c r="A65" s="39"/>
      <c r="B65" s="23">
        <f t="shared" si="6"/>
        <v>0</v>
      </c>
      <c r="C65" s="40"/>
      <c r="D65" s="41"/>
      <c r="E65" s="42"/>
      <c r="F65" s="23">
        <f t="shared" si="7"/>
        <v>0</v>
      </c>
      <c r="G65" s="43"/>
      <c r="H65" s="27" t="s">
        <v>74</v>
      </c>
      <c r="I65" s="28">
        <v>321365.67</v>
      </c>
      <c r="J65" s="52"/>
      <c r="K65" s="49" t="s">
        <v>73</v>
      </c>
      <c r="L65" s="50"/>
      <c r="M65" s="51"/>
      <c r="N65" s="51"/>
      <c r="O65" s="50"/>
    </row>
    <row r="66" s="10" customFormat="1" ht="18" customHeight="1" spans="1:15">
      <c r="A66" s="39"/>
      <c r="B66" s="23">
        <f t="shared" si="6"/>
        <v>0</v>
      </c>
      <c r="C66" s="40"/>
      <c r="D66" s="41"/>
      <c r="E66" s="42"/>
      <c r="F66" s="23">
        <f t="shared" si="7"/>
        <v>0</v>
      </c>
      <c r="G66" s="43"/>
      <c r="H66" s="27" t="s">
        <v>75</v>
      </c>
      <c r="I66" s="28">
        <v>6850</v>
      </c>
      <c r="J66" s="52"/>
      <c r="K66" s="49" t="s">
        <v>72</v>
      </c>
      <c r="L66" s="50" t="s">
        <v>76</v>
      </c>
      <c r="M66" s="51"/>
      <c r="N66" s="51"/>
      <c r="O66" s="50"/>
    </row>
    <row r="67" s="10" customFormat="1" ht="18" customHeight="1" spans="1:15">
      <c r="A67" s="39"/>
      <c r="B67" s="23">
        <f t="shared" si="6"/>
        <v>0</v>
      </c>
      <c r="C67" s="40"/>
      <c r="D67" s="41"/>
      <c r="E67" s="42"/>
      <c r="F67" s="23">
        <f t="shared" si="7"/>
        <v>0</v>
      </c>
      <c r="G67" s="43"/>
      <c r="H67" s="27" t="s">
        <v>75</v>
      </c>
      <c r="I67" s="28">
        <v>68645.82</v>
      </c>
      <c r="J67" s="52"/>
      <c r="K67" s="49" t="s">
        <v>73</v>
      </c>
      <c r="L67" s="50"/>
      <c r="M67" s="51"/>
      <c r="N67" s="51"/>
      <c r="O67" s="50"/>
    </row>
    <row r="68" s="10" customFormat="1" ht="18" customHeight="1" spans="1:15">
      <c r="A68" s="39"/>
      <c r="B68" s="23">
        <f t="shared" si="6"/>
        <v>184294.55</v>
      </c>
      <c r="C68" s="40"/>
      <c r="D68" s="41"/>
      <c r="E68" s="42"/>
      <c r="F68" s="23">
        <f t="shared" si="7"/>
        <v>0</v>
      </c>
      <c r="G68" s="43">
        <v>184294.55</v>
      </c>
      <c r="H68" s="27"/>
      <c r="I68" s="28">
        <v>184294.55</v>
      </c>
      <c r="J68" s="52"/>
      <c r="K68" s="49" t="s">
        <v>77</v>
      </c>
      <c r="L68" s="50"/>
      <c r="M68" s="51"/>
      <c r="N68" s="51"/>
      <c r="O68" s="50"/>
    </row>
    <row r="69" ht="18" customHeight="1" spans="1:15">
      <c r="A69" s="34" t="s">
        <v>28</v>
      </c>
      <c r="B69" s="35">
        <f t="shared" ref="B69:G69" si="8">SUM(B29:B68)</f>
        <v>7741209.07</v>
      </c>
      <c r="C69" s="34"/>
      <c r="D69" s="53"/>
      <c r="E69" s="53"/>
      <c r="F69" s="35">
        <f t="shared" si="8"/>
        <v>217585.48</v>
      </c>
      <c r="G69" s="35">
        <f t="shared" si="8"/>
        <v>7958794.55</v>
      </c>
      <c r="H69" s="54"/>
      <c r="I69" s="35">
        <f>SUM(I29:I68)</f>
        <v>8037209.43</v>
      </c>
      <c r="J69" s="60"/>
      <c r="K69" s="53"/>
      <c r="L69" s="37"/>
      <c r="M69" s="47"/>
      <c r="N69" s="47"/>
      <c r="O69" s="37"/>
    </row>
    <row r="70" ht="18" customHeight="1" spans="1:14">
      <c r="A70" s="55" t="s">
        <v>78</v>
      </c>
      <c r="B70" s="56">
        <f>B26-B69</f>
        <v>-272918.447965119</v>
      </c>
      <c r="C70" s="55"/>
      <c r="D70" s="57"/>
      <c r="E70" s="57"/>
      <c r="F70" s="56"/>
      <c r="G70" s="56">
        <f>G26-G69</f>
        <v>321615.25</v>
      </c>
      <c r="H70" s="1" t="s">
        <v>79</v>
      </c>
      <c r="I70" s="35">
        <f>I26-I69</f>
        <v>0</v>
      </c>
      <c r="J70" s="15"/>
      <c r="K70" s="61"/>
      <c r="M70" s="62"/>
      <c r="N70" s="62"/>
    </row>
    <row r="71" ht="18" customHeight="1" spans="1:3">
      <c r="A71" s="11" t="s">
        <v>80</v>
      </c>
      <c r="C71" s="11"/>
    </row>
    <row r="72" ht="18" customHeight="1" spans="1:9">
      <c r="A72" s="1" t="s">
        <v>81</v>
      </c>
      <c r="B72" s="26" t="s">
        <v>82</v>
      </c>
      <c r="C72" s="37"/>
      <c r="D72" s="1" t="s">
        <v>81</v>
      </c>
      <c r="E72" s="25" t="s">
        <v>16</v>
      </c>
      <c r="F72" s="26" t="s">
        <v>82</v>
      </c>
      <c r="H72" s="13" t="s">
        <v>83</v>
      </c>
      <c r="I72" s="26" t="s">
        <v>84</v>
      </c>
    </row>
    <row r="73" ht="18" customHeight="1" spans="1:9">
      <c r="A73" s="37" t="s">
        <v>86</v>
      </c>
      <c r="B73" s="23">
        <f>(B26-B69)*0.25</f>
        <v>-68229.6119912798</v>
      </c>
      <c r="C73" s="37"/>
      <c r="D73" s="4" t="s">
        <v>73</v>
      </c>
      <c r="E73" s="47" t="s">
        <v>87</v>
      </c>
      <c r="F73" s="58">
        <f>F26-F69</f>
        <v>445167.885524423</v>
      </c>
      <c r="G73" s="12">
        <f>G77/1.1</f>
        <v>412293.118181818</v>
      </c>
      <c r="H73" s="13">
        <f>F15</f>
        <v>32874.7666055046</v>
      </c>
      <c r="I73" s="58"/>
    </row>
    <row r="74" ht="18" customHeight="1" spans="1:9">
      <c r="A74" s="37" t="s">
        <v>88</v>
      </c>
      <c r="B74" s="59" t="s">
        <v>89</v>
      </c>
      <c r="C74" s="37"/>
      <c r="D74" s="6" t="s">
        <v>90</v>
      </c>
      <c r="E74" s="20">
        <v>0.05</v>
      </c>
      <c r="F74" s="28">
        <f>F73*E74</f>
        <v>22258.3942762212</v>
      </c>
      <c r="H74" s="13">
        <f>H73*E74</f>
        <v>1643.73833027523</v>
      </c>
      <c r="I74" s="28"/>
    </row>
    <row r="75" ht="18" customHeight="1" spans="1:9">
      <c r="A75" s="37" t="s">
        <v>91</v>
      </c>
      <c r="B75" s="59" t="s">
        <v>89</v>
      </c>
      <c r="C75" s="37"/>
      <c r="D75" s="6" t="s">
        <v>92</v>
      </c>
      <c r="E75" s="20">
        <v>0.03</v>
      </c>
      <c r="F75" s="28">
        <f>F73*E75</f>
        <v>13355.0365657327</v>
      </c>
      <c r="H75" s="13">
        <f>H73*E75</f>
        <v>986.242998165138</v>
      </c>
      <c r="I75" s="28"/>
    </row>
    <row r="76" ht="18" customHeight="1" spans="1:12">
      <c r="A76" s="37"/>
      <c r="B76" s="28"/>
      <c r="C76" s="37"/>
      <c r="D76" s="6" t="s">
        <v>93</v>
      </c>
      <c r="E76" s="20">
        <v>0.02</v>
      </c>
      <c r="F76" s="28">
        <f>F73*E76</f>
        <v>8903.35771048846</v>
      </c>
      <c r="H76" s="13">
        <f>H73*E76</f>
        <v>657.495332110092</v>
      </c>
      <c r="I76" s="28"/>
      <c r="L76" s="15">
        <f>I63+I65+I67</f>
        <v>453522.43</v>
      </c>
    </row>
    <row r="77" ht="18" customHeight="1" spans="1:9">
      <c r="A77" s="8" t="s">
        <v>94</v>
      </c>
      <c r="B77" s="33">
        <f>SUM(B73:B76)</f>
        <v>-68229.6119912798</v>
      </c>
      <c r="C77" s="37"/>
      <c r="D77" s="8" t="s">
        <v>94</v>
      </c>
      <c r="E77" s="8"/>
      <c r="F77" s="36">
        <f>SUM(F73:F76)</f>
        <v>489684.674076865</v>
      </c>
      <c r="G77" s="12">
        <v>453522.43</v>
      </c>
      <c r="H77" s="13">
        <f>SUM(H73:H76)</f>
        <v>36162.243266055</v>
      </c>
      <c r="I77" s="36"/>
    </row>
    <row r="78" ht="18" customHeight="1" spans="3:9">
      <c r="C78" s="11"/>
      <c r="D78" s="34" t="s">
        <v>28</v>
      </c>
      <c r="E78" s="34"/>
      <c r="F78" s="35">
        <f>F77</f>
        <v>489684.674076865</v>
      </c>
      <c r="I78" s="35">
        <f>B70*0.25</f>
        <v>-68229.6119912798</v>
      </c>
    </row>
    <row r="79" ht="18" customHeight="1" spans="3:3">
      <c r="C79" s="11"/>
    </row>
    <row r="80" ht="18" customHeight="1" spans="3:3">
      <c r="C80" s="11"/>
    </row>
    <row r="81" ht="18" customHeight="1" spans="3:3">
      <c r="C81" s="11"/>
    </row>
    <row r="82" ht="18" customHeight="1" spans="3:3">
      <c r="C82" s="11"/>
    </row>
    <row r="83" spans="3:3">
      <c r="C83" s="11"/>
    </row>
    <row r="84" spans="3:3">
      <c r="C84" s="11"/>
    </row>
    <row r="85" spans="3:3">
      <c r="C85" s="11"/>
    </row>
    <row r="86" spans="3:3">
      <c r="C86" s="11"/>
    </row>
    <row r="87" spans="3:3">
      <c r="C87" s="11"/>
    </row>
    <row r="88" spans="3:3">
      <c r="C88" s="11"/>
    </row>
    <row r="89" spans="3:3">
      <c r="C89" s="11"/>
    </row>
    <row r="90" spans="3:3">
      <c r="C90" s="11"/>
    </row>
    <row r="91" spans="3:3">
      <c r="C91" s="11"/>
    </row>
    <row r="92" spans="3:3">
      <c r="C92" s="11"/>
    </row>
    <row r="93" spans="3:3">
      <c r="C93" s="11"/>
    </row>
    <row r="94" spans="3:3">
      <c r="C94" s="11"/>
    </row>
    <row r="95" spans="3:3">
      <c r="C95" s="11"/>
    </row>
    <row r="96" spans="3:3">
      <c r="C96" s="11"/>
    </row>
    <row r="97" spans="3:3">
      <c r="C97" s="11"/>
    </row>
    <row r="98" spans="3:3">
      <c r="C98" s="11"/>
    </row>
  </sheetData>
  <autoFilter ref="A28:P7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1" sqref="C31"/>
    </sheetView>
  </sheetViews>
  <sheetFormatPr defaultColWidth="9" defaultRowHeight="13.5" outlineLevelRow="5" outlineLevelCol="2"/>
  <cols>
    <col min="3" max="3" width="17.875" customWidth="1"/>
  </cols>
  <sheetData>
    <row r="1" spans="1:3">
      <c r="A1" s="1" t="s">
        <v>81</v>
      </c>
      <c r="B1" s="2" t="s">
        <v>16</v>
      </c>
      <c r="C1" s="3" t="s">
        <v>83</v>
      </c>
    </row>
    <row r="2" spans="1:3">
      <c r="A2" s="4" t="s">
        <v>73</v>
      </c>
      <c r="B2" s="5" t="s">
        <v>87</v>
      </c>
      <c r="C2" s="3">
        <v>32874.7673426052</v>
      </c>
    </row>
    <row r="3" spans="1:3">
      <c r="A3" s="6" t="s">
        <v>90</v>
      </c>
      <c r="B3" s="7">
        <v>0.05</v>
      </c>
      <c r="C3" s="3">
        <v>1643.73836713026</v>
      </c>
    </row>
    <row r="4" spans="1:3">
      <c r="A4" s="6" t="s">
        <v>92</v>
      </c>
      <c r="B4" s="7">
        <v>0.03</v>
      </c>
      <c r="C4" s="3">
        <v>986.243020278155</v>
      </c>
    </row>
    <row r="5" spans="1:3">
      <c r="A5" s="6" t="s">
        <v>93</v>
      </c>
      <c r="B5" s="7">
        <v>0.02</v>
      </c>
      <c r="C5" s="3">
        <v>657.495346852103</v>
      </c>
    </row>
    <row r="6" spans="1:3">
      <c r="A6" s="8" t="s">
        <v>94</v>
      </c>
      <c r="B6" s="9"/>
      <c r="C6" s="3">
        <v>36162.2440768657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2021-11-05T02:58:22Z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D37CB7DD451E40F9B8F943FC3E56DFAD</vt:lpwstr>
  </property>
</Properties>
</file>