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舒城县乡级公路畅通工程河姚路（河棚段）" sheetId="7" r:id="rId1"/>
  </sheets>
  <definedNames>
    <definedName name="_xlnm._FilterDatabase" localSheetId="0" hidden="1">'舒城县乡级公路畅通工程河姚路（河棚段）'!$A$14:$O$60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52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5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G56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G57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异地已预缴165.14</t>
        </r>
      </text>
    </comment>
  </commentList>
</comments>
</file>

<file path=xl/sharedStrings.xml><?xml version="1.0" encoding="utf-8"?>
<sst xmlns="http://schemas.openxmlformats.org/spreadsheetml/2006/main" count="141" uniqueCount="81">
  <si>
    <t>C4460  舒城县乡级公路畅通工程河姚路（河棚段）</t>
  </si>
  <si>
    <t>中标日期</t>
  </si>
  <si>
    <t>2016.7.27</t>
  </si>
  <si>
    <t>范育新13956122165</t>
  </si>
  <si>
    <t>建设单位</t>
  </si>
  <si>
    <t>舒城县河棚镇人民政府</t>
  </si>
  <si>
    <t>决算日期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</si>
  <si>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</si>
  <si>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</si>
  <si>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</si>
  <si>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</si>
  <si>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</si>
  <si>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</si>
  <si>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</si>
  <si>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</si>
  <si>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</si>
  <si>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</si>
  <si>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</si>
  <si>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</si>
  <si>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</si>
  <si>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</si>
  <si>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</si>
  <si>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</si>
  <si>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</si>
  <si>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</si>
  <si>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</si>
  <si>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</si>
  <si>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</si>
  <si>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</si>
  <si>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</si>
  <si>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</si>
  <si>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</si>
  <si>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</si>
  <si>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</si>
  <si>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</si>
  <si>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2017年</t>
  </si>
  <si>
    <t>专</t>
  </si>
  <si>
    <t>怀宁上峰水泥有限公司</t>
  </si>
  <si>
    <t>水泥</t>
  </si>
  <si>
    <t>舒城徽钢钢木制品厂</t>
  </si>
  <si>
    <t>人工</t>
  </si>
  <si>
    <t>2017-2-</t>
  </si>
  <si>
    <t>徽行</t>
  </si>
  <si>
    <t>范育新</t>
  </si>
  <si>
    <t>2018年</t>
  </si>
  <si>
    <t>山东冠县亚泰路桥交通设施有限公司</t>
  </si>
  <si>
    <t>护栏板</t>
  </si>
  <si>
    <t>螺纹钢</t>
  </si>
  <si>
    <t>1份</t>
  </si>
  <si>
    <t>安徽华超混凝土有限公司</t>
  </si>
  <si>
    <t>混凝土167立方</t>
  </si>
  <si>
    <t>暂无合同</t>
  </si>
  <si>
    <t>发票原件在姚明处</t>
  </si>
  <si>
    <t>ERP未登记</t>
  </si>
  <si>
    <t>舒城徽钢钢木制品厂（普通合伙）</t>
  </si>
  <si>
    <t>螺纹钢28.9吨</t>
  </si>
  <si>
    <t>2次</t>
  </si>
  <si>
    <t>暂扣</t>
  </si>
  <si>
    <t>扣</t>
  </si>
  <si>
    <t>印章</t>
  </si>
  <si>
    <t>外经证</t>
  </si>
  <si>
    <t>管理费（到账工程款2%）</t>
  </si>
  <si>
    <t>1次</t>
  </si>
  <si>
    <t>退</t>
  </si>
  <si>
    <t>增值税及附加</t>
  </si>
  <si>
    <t>应提供成本</t>
  </si>
  <si>
    <t>可支付金额</t>
  </si>
  <si>
    <t>公司代缴税金：</t>
  </si>
  <si>
    <t>税种</t>
  </si>
  <si>
    <t>税额</t>
  </si>
  <si>
    <t>2021年2月开票税金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</si>
  <si>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</si>
  <si>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</si>
  <si>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</si>
  <si>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</si>
  <si>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</si>
  <si>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</si>
  <si>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</si>
  <si>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</si>
  <si>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</si>
  <si>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2018.12.10诉松费14万多（马兰辉）</t>
  </si>
</sst>
</file>

<file path=xl/styles.xml><?xml version="1.0" encoding="utf-8"?>
<styleSheet xmlns="http://schemas.openxmlformats.org/spreadsheetml/2006/main">
  <numFmts count="10">
    <numFmt numFmtId="176" formatCode="#,##0_ "/>
    <numFmt numFmtId="41" formatCode="_ * #,##0_ ;_ * \-#,##0_ ;_ * &quot;-&quot;_ ;_ @_ "/>
    <numFmt numFmtId="42" formatCode="_ &quot;￥&quot;* #,##0_ ;_ &quot;￥&quot;* \-#,##0_ ;_ &quot;￥&quot;* &quot;-&quot;_ ;_ @_ "/>
    <numFmt numFmtId="177" formatCode="yy/m/d;@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#,##0.00_ "/>
    <numFmt numFmtId="179" formatCode="0.00_ "/>
    <numFmt numFmtId="180" formatCode="yyyy&quot;年&quot;m&quot;月&quot;;@"/>
    <numFmt numFmtId="181" formatCode="m/d;@"/>
  </numFmts>
  <fonts count="33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</font>
    <font>
      <sz val="12"/>
      <color rgb="FFFF0000"/>
      <name val="宋体"/>
      <charset val="134"/>
    </font>
    <font>
      <b/>
      <sz val="1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7" borderId="12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6" fillId="28" borderId="1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83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horizontal="left" vertical="center"/>
    </xf>
    <xf numFmtId="178" fontId="2" fillId="0" borderId="2" xfId="0" applyNumberFormat="1" applyFont="1" applyBorder="1" applyAlignment="1">
      <alignment vertical="center"/>
    </xf>
    <xf numFmtId="178" fontId="4" fillId="0" borderId="0" xfId="0" applyNumberFormat="1" applyFont="1"/>
    <xf numFmtId="178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79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/>
    </xf>
    <xf numFmtId="179" fontId="1" fillId="0" borderId="2" xfId="0" applyNumberFormat="1" applyFont="1" applyBorder="1" applyAlignment="1">
      <alignment horizontal="left" vertical="center"/>
    </xf>
    <xf numFmtId="178" fontId="5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8" fontId="6" fillId="3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6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179" fontId="6" fillId="0" borderId="0" xfId="0" applyNumberFormat="1" applyFont="1" applyBorder="1" applyAlignment="1">
      <alignment vertical="center"/>
    </xf>
    <xf numFmtId="179" fontId="2" fillId="6" borderId="2" xfId="0" applyNumberFormat="1" applyFont="1" applyFill="1" applyBorder="1" applyAlignment="1">
      <alignment vertical="center"/>
    </xf>
    <xf numFmtId="178" fontId="2" fillId="6" borderId="0" xfId="0" applyNumberFormat="1" applyFont="1" applyFill="1" applyBorder="1" applyAlignment="1">
      <alignment vertical="center"/>
    </xf>
    <xf numFmtId="178" fontId="6" fillId="6" borderId="0" xfId="0" applyNumberFormat="1" applyFont="1" applyFill="1" applyBorder="1" applyAlignment="1">
      <alignment vertical="center"/>
    </xf>
    <xf numFmtId="178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8" fontId="2" fillId="6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9" fontId="2" fillId="0" borderId="2" xfId="0" applyNumberFormat="1" applyFont="1" applyBorder="1" applyAlignment="1">
      <alignment vertical="center"/>
    </xf>
    <xf numFmtId="179" fontId="6" fillId="0" borderId="2" xfId="0" applyNumberFormat="1" applyFont="1" applyBorder="1" applyAlignment="1">
      <alignment vertical="center"/>
    </xf>
    <xf numFmtId="178" fontId="7" fillId="3" borderId="2" xfId="49" applyNumberFormat="1" applyFont="1" applyFill="1" applyBorder="1" applyAlignment="1">
      <alignment horizontal="right" vertical="center" shrinkToFit="1"/>
    </xf>
    <xf numFmtId="181" fontId="7" fillId="3" borderId="2" xfId="49" applyNumberFormat="1" applyFont="1" applyFill="1" applyBorder="1" applyAlignment="1">
      <alignment horizontal="center" vertical="center" wrapText="1"/>
    </xf>
    <xf numFmtId="177" fontId="8" fillId="3" borderId="2" xfId="49" applyNumberFormat="1" applyFont="1" applyFill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 wrapText="1"/>
    </xf>
    <xf numFmtId="179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7" fontId="9" fillId="6" borderId="0" xfId="0" applyNumberFormat="1" applyFont="1" applyFill="1" applyBorder="1" applyAlignment="1">
      <alignment horizontal="center" vertical="center" wrapText="1"/>
    </xf>
    <xf numFmtId="179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8" fontId="2" fillId="0" borderId="0" xfId="0" applyNumberFormat="1" applyFont="1" applyBorder="1" applyAlignment="1">
      <alignment vertical="center" wrapText="1"/>
    </xf>
    <xf numFmtId="10" fontId="2" fillId="0" borderId="0" xfId="0" applyNumberFormat="1" applyFont="1" applyBorder="1" applyAlignment="1">
      <alignment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0" fontId="6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179" fontId="2" fillId="6" borderId="0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8"/>
  <sheetViews>
    <sheetView tabSelected="1" workbookViewId="0">
      <selection activeCell="P15" sqref="P15"/>
    </sheetView>
  </sheetViews>
  <sheetFormatPr defaultColWidth="9" defaultRowHeight="11.25"/>
  <cols>
    <col min="1" max="1" width="10.75" style="2" customWidth="1"/>
    <col min="2" max="2" width="16.37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2.875" style="6" customWidth="1"/>
    <col min="12" max="12" width="12.75" style="6" customWidth="1"/>
    <col min="13" max="13" width="7.625" style="7" customWidth="1"/>
    <col min="14" max="14" width="5.625" style="7" customWidth="1"/>
    <col min="15" max="15" width="14.75" style="7" customWidth="1"/>
    <col min="16" max="16" width="14.625" style="7" customWidth="1"/>
    <col min="17" max="16384" width="9" style="7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58"/>
      <c r="L1" s="58"/>
    </row>
    <row r="2" ht="18" customHeight="1" spans="1:12">
      <c r="A2" s="10" t="s">
        <v>1</v>
      </c>
      <c r="B2" s="11" t="s">
        <v>2</v>
      </c>
      <c r="C2" s="12"/>
      <c r="D2" s="13">
        <v>3081982</v>
      </c>
      <c r="E2" s="14"/>
      <c r="F2" s="15" t="s">
        <v>3</v>
      </c>
      <c r="G2" s="16" t="s">
        <v>4</v>
      </c>
      <c r="H2" s="17" t="s">
        <v>5</v>
      </c>
      <c r="I2" s="59"/>
      <c r="J2" s="60"/>
      <c r="K2" s="61"/>
      <c r="L2" s="58"/>
    </row>
    <row r="3" ht="18" customHeight="1" spans="1:12">
      <c r="A3" s="10" t="s">
        <v>6</v>
      </c>
      <c r="B3" s="18"/>
      <c r="C3" s="12"/>
      <c r="D3" s="19"/>
      <c r="H3" s="20"/>
      <c r="I3" s="62"/>
      <c r="J3" s="20"/>
      <c r="K3" s="58"/>
      <c r="L3" s="58"/>
    </row>
    <row r="4" ht="18" customHeight="1" spans="1:12">
      <c r="A4" s="2" t="s">
        <v>7</v>
      </c>
      <c r="H4" s="20"/>
      <c r="I4" s="62"/>
      <c r="J4" s="20"/>
      <c r="K4" s="58"/>
      <c r="L4" s="58"/>
    </row>
    <row r="5" ht="18" customHeight="1" spans="1:10">
      <c r="A5" s="21" t="s">
        <v>8</v>
      </c>
      <c r="B5" s="22" t="s">
        <v>9</v>
      </c>
      <c r="C5" s="21" t="s">
        <v>10</v>
      </c>
      <c r="D5" s="21"/>
      <c r="E5" s="21" t="s">
        <v>11</v>
      </c>
      <c r="F5" s="22"/>
      <c r="G5" s="22" t="s">
        <v>12</v>
      </c>
      <c r="H5" s="23" t="s">
        <v>13</v>
      </c>
      <c r="I5" s="22"/>
      <c r="J5" s="23"/>
    </row>
    <row r="6" ht="18" customHeight="1" spans="1:10">
      <c r="A6" s="21"/>
      <c r="B6" s="22"/>
      <c r="C6" s="21" t="s">
        <v>14</v>
      </c>
      <c r="D6" s="21" t="s">
        <v>15</v>
      </c>
      <c r="E6" s="21" t="s">
        <v>14</v>
      </c>
      <c r="F6" s="22" t="s">
        <v>15</v>
      </c>
      <c r="G6" s="22"/>
      <c r="H6" s="23" t="s">
        <v>16</v>
      </c>
      <c r="I6" s="22" t="s">
        <v>17</v>
      </c>
      <c r="J6" s="23" t="s">
        <v>18</v>
      </c>
    </row>
    <row r="7" ht="18" customHeight="1" spans="1:10">
      <c r="A7" s="24">
        <v>42779</v>
      </c>
      <c r="B7" s="12">
        <f t="shared" ref="B7:B9" si="0">G7/(1+C7+E7)</f>
        <v>1891891.89189189</v>
      </c>
      <c r="C7" s="25">
        <v>0.02</v>
      </c>
      <c r="D7" s="26">
        <f t="shared" ref="D7:D9" si="1">G7/(1+E7+C7)*C7</f>
        <v>37837.8378378378</v>
      </c>
      <c r="E7" s="25">
        <v>0.09</v>
      </c>
      <c r="F7" s="12">
        <f t="shared" ref="F7:F11" si="2">G7/(1+C7+E7)*E7</f>
        <v>170270.27027027</v>
      </c>
      <c r="G7" s="27">
        <v>2100000</v>
      </c>
      <c r="H7" s="24">
        <v>42781</v>
      </c>
      <c r="I7" s="12">
        <v>2100000</v>
      </c>
      <c r="J7" s="63" t="s">
        <v>19</v>
      </c>
    </row>
    <row r="8" ht="18" customHeight="1" spans="1:10">
      <c r="A8" s="24">
        <v>43020</v>
      </c>
      <c r="B8" s="12">
        <f t="shared" si="0"/>
        <v>270270.27027027</v>
      </c>
      <c r="C8" s="25">
        <v>0.02</v>
      </c>
      <c r="D8" s="26">
        <f t="shared" si="1"/>
        <v>5405.4054054054</v>
      </c>
      <c r="E8" s="25">
        <v>0.09</v>
      </c>
      <c r="F8" s="12">
        <f t="shared" si="2"/>
        <v>24324.3243243243</v>
      </c>
      <c r="G8" s="27">
        <v>300000</v>
      </c>
      <c r="H8" s="24">
        <v>43021</v>
      </c>
      <c r="I8" s="12">
        <v>300000</v>
      </c>
      <c r="J8" s="63" t="s">
        <v>19</v>
      </c>
    </row>
    <row r="9" ht="18" customHeight="1" spans="1:10">
      <c r="A9" s="24">
        <v>44234</v>
      </c>
      <c r="B9" s="12">
        <f t="shared" si="0"/>
        <v>275229.357798165</v>
      </c>
      <c r="C9" s="25">
        <v>0.02</v>
      </c>
      <c r="D9" s="26">
        <f t="shared" si="1"/>
        <v>5504.5871559633</v>
      </c>
      <c r="E9" s="25">
        <v>0.07</v>
      </c>
      <c r="F9" s="12">
        <f t="shared" si="2"/>
        <v>19266.0550458716</v>
      </c>
      <c r="G9" s="27">
        <v>300000</v>
      </c>
      <c r="H9" s="24">
        <v>44266</v>
      </c>
      <c r="I9" s="12">
        <v>300000</v>
      </c>
      <c r="J9" s="63" t="s">
        <v>20</v>
      </c>
    </row>
    <row r="10" ht="18" customHeight="1" spans="1:10">
      <c r="A10" s="24"/>
      <c r="B10" s="12"/>
      <c r="C10" s="25"/>
      <c r="D10" s="26"/>
      <c r="E10" s="25"/>
      <c r="F10" s="12">
        <f t="shared" si="2"/>
        <v>0</v>
      </c>
      <c r="G10" s="27"/>
      <c r="H10" s="24"/>
      <c r="I10" s="12"/>
      <c r="J10" s="63"/>
    </row>
    <row r="11" ht="18" customHeight="1" spans="1:10">
      <c r="A11" s="24"/>
      <c r="B11" s="12">
        <f>G11/(1+C11+E11)</f>
        <v>0</v>
      </c>
      <c r="C11" s="25"/>
      <c r="D11" s="26">
        <f>G11/(1+E11+C11)*C11</f>
        <v>0</v>
      </c>
      <c r="E11" s="25"/>
      <c r="F11" s="12">
        <f t="shared" si="2"/>
        <v>0</v>
      </c>
      <c r="G11" s="27"/>
      <c r="H11" s="24"/>
      <c r="I11" s="12"/>
      <c r="J11" s="63"/>
    </row>
    <row r="12" ht="18" customHeight="1" spans="1:10">
      <c r="A12" s="28" t="s">
        <v>21</v>
      </c>
      <c r="B12" s="29">
        <f t="shared" ref="B12:G12" si="3">SUM(B7:B11)</f>
        <v>2437391.51996033</v>
      </c>
      <c r="C12" s="30"/>
      <c r="D12" s="30">
        <f t="shared" si="3"/>
        <v>48747.8303992065</v>
      </c>
      <c r="E12" s="30"/>
      <c r="F12" s="31">
        <f t="shared" si="3"/>
        <v>213860.649640466</v>
      </c>
      <c r="G12" s="30">
        <f t="shared" si="3"/>
        <v>2700000</v>
      </c>
      <c r="H12" s="32"/>
      <c r="I12" s="30">
        <f>SUM(I7:I11)</f>
        <v>2700000</v>
      </c>
      <c r="J12" s="32"/>
    </row>
    <row r="13" ht="18" customHeight="1" spans="1:12">
      <c r="A13" s="2" t="s">
        <v>22</v>
      </c>
      <c r="J13" s="4"/>
      <c r="K13" s="64"/>
      <c r="L13" s="65"/>
    </row>
    <row r="14" ht="18" customHeight="1" spans="1:15">
      <c r="A14" s="33" t="s">
        <v>23</v>
      </c>
      <c r="B14" s="22" t="s">
        <v>24</v>
      </c>
      <c r="C14" s="21" t="s">
        <v>25</v>
      </c>
      <c r="D14" s="21" t="s">
        <v>26</v>
      </c>
      <c r="E14" s="21" t="s">
        <v>14</v>
      </c>
      <c r="F14" s="22" t="s">
        <v>27</v>
      </c>
      <c r="G14" s="22" t="s">
        <v>12</v>
      </c>
      <c r="H14" s="21" t="s">
        <v>28</v>
      </c>
      <c r="I14" s="22" t="s">
        <v>29</v>
      </c>
      <c r="J14" s="21" t="s">
        <v>18</v>
      </c>
      <c r="K14" s="66" t="s">
        <v>30</v>
      </c>
      <c r="L14" s="67" t="s">
        <v>31</v>
      </c>
      <c r="M14" s="23" t="s">
        <v>32</v>
      </c>
      <c r="N14" s="23" t="s">
        <v>33</v>
      </c>
      <c r="O14" s="23" t="s">
        <v>34</v>
      </c>
    </row>
    <row r="15" s="1" customFormat="1" ht="18" customHeight="1" spans="1:17">
      <c r="A15" s="34" t="s">
        <v>35</v>
      </c>
      <c r="B15" s="35">
        <f t="shared" ref="B15:B24" si="4">ROUND(G15/(1+E15),2)</f>
        <v>971839.32</v>
      </c>
      <c r="C15" s="36"/>
      <c r="D15" s="37" t="s">
        <v>36</v>
      </c>
      <c r="E15" s="38">
        <v>0.17</v>
      </c>
      <c r="F15" s="35">
        <f t="shared" ref="F15:F24" si="5">ROUND(G15/(1+E15)*E15,2)</f>
        <v>165212.68</v>
      </c>
      <c r="G15" s="39">
        <v>1137052</v>
      </c>
      <c r="H15" s="24"/>
      <c r="I15" s="35"/>
      <c r="J15" s="63"/>
      <c r="K15" s="68" t="s">
        <v>37</v>
      </c>
      <c r="L15" s="69" t="s">
        <v>38</v>
      </c>
      <c r="M15" s="70"/>
      <c r="N15" s="70"/>
      <c r="O15" s="71"/>
      <c r="Q15" s="82"/>
    </row>
    <row r="16" s="1" customFormat="1" ht="18" customHeight="1" spans="1:17">
      <c r="A16" s="34" t="s">
        <v>35</v>
      </c>
      <c r="B16" s="35">
        <f t="shared" si="4"/>
        <v>170598.29</v>
      </c>
      <c r="C16" s="36"/>
      <c r="D16" s="37" t="s">
        <v>36</v>
      </c>
      <c r="E16" s="38">
        <v>0.17</v>
      </c>
      <c r="F16" s="35">
        <f t="shared" si="5"/>
        <v>29001.71</v>
      </c>
      <c r="G16" s="39">
        <v>199600</v>
      </c>
      <c r="H16" s="24"/>
      <c r="I16" s="35"/>
      <c r="J16" s="63"/>
      <c r="K16" s="68" t="s">
        <v>39</v>
      </c>
      <c r="L16" s="69"/>
      <c r="M16" s="70"/>
      <c r="N16" s="70"/>
      <c r="O16" s="71"/>
      <c r="Q16" s="82"/>
    </row>
    <row r="17" s="1" customFormat="1" ht="18" customHeight="1" spans="1:17">
      <c r="A17" s="34" t="s">
        <v>35</v>
      </c>
      <c r="B17" s="35">
        <f t="shared" si="4"/>
        <v>48718.38</v>
      </c>
      <c r="C17" s="36"/>
      <c r="D17" s="37" t="s">
        <v>36</v>
      </c>
      <c r="E17" s="38">
        <v>0.17</v>
      </c>
      <c r="F17" s="35">
        <f t="shared" si="5"/>
        <v>8282.12</v>
      </c>
      <c r="G17" s="39">
        <v>57000.5</v>
      </c>
      <c r="H17" s="24"/>
      <c r="I17" s="35"/>
      <c r="J17" s="63"/>
      <c r="K17" s="68" t="s">
        <v>37</v>
      </c>
      <c r="L17" s="69" t="s">
        <v>38</v>
      </c>
      <c r="M17" s="70"/>
      <c r="N17" s="70"/>
      <c r="O17" s="71"/>
      <c r="Q17" s="82"/>
    </row>
    <row r="18" s="1" customFormat="1" ht="18" customHeight="1" spans="1:17">
      <c r="A18" s="34" t="s">
        <v>35</v>
      </c>
      <c r="B18" s="35">
        <f t="shared" si="4"/>
        <v>644000</v>
      </c>
      <c r="C18" s="36"/>
      <c r="D18" s="37"/>
      <c r="E18" s="38"/>
      <c r="F18" s="35">
        <f t="shared" si="5"/>
        <v>0</v>
      </c>
      <c r="G18" s="39">
        <v>644000</v>
      </c>
      <c r="H18" s="24"/>
      <c r="I18" s="35"/>
      <c r="J18" s="63"/>
      <c r="K18" s="68" t="s">
        <v>40</v>
      </c>
      <c r="L18" s="69"/>
      <c r="M18" s="70"/>
      <c r="N18" s="70"/>
      <c r="O18" s="71"/>
      <c r="Q18" s="82"/>
    </row>
    <row r="19" s="1" customFormat="1" ht="18" customHeight="1" spans="1:17">
      <c r="A19" s="34"/>
      <c r="B19" s="35">
        <f t="shared" si="4"/>
        <v>0</v>
      </c>
      <c r="C19" s="36"/>
      <c r="D19" s="37"/>
      <c r="E19" s="38"/>
      <c r="F19" s="35">
        <f t="shared" si="5"/>
        <v>0</v>
      </c>
      <c r="G19" s="39"/>
      <c r="H19" s="24" t="s">
        <v>41</v>
      </c>
      <c r="I19" s="35">
        <v>651306.65</v>
      </c>
      <c r="J19" s="63" t="s">
        <v>42</v>
      </c>
      <c r="K19" s="68" t="s">
        <v>43</v>
      </c>
      <c r="L19" s="69"/>
      <c r="M19" s="70"/>
      <c r="N19" s="70"/>
      <c r="O19" s="71"/>
      <c r="Q19" s="82"/>
    </row>
    <row r="20" s="1" customFormat="1" ht="18" customHeight="1" spans="1:17">
      <c r="A20" s="34"/>
      <c r="B20" s="35">
        <f t="shared" si="4"/>
        <v>0</v>
      </c>
      <c r="C20" s="36"/>
      <c r="D20" s="37"/>
      <c r="E20" s="38"/>
      <c r="F20" s="35">
        <f t="shared" si="5"/>
        <v>0</v>
      </c>
      <c r="G20" s="39"/>
      <c r="H20" s="24">
        <v>42788</v>
      </c>
      <c r="I20" s="35">
        <v>1200000</v>
      </c>
      <c r="J20" s="63" t="s">
        <v>19</v>
      </c>
      <c r="K20" s="68" t="s">
        <v>37</v>
      </c>
      <c r="L20" s="69"/>
      <c r="M20" s="70"/>
      <c r="N20" s="70"/>
      <c r="O20" s="71"/>
      <c r="Q20" s="82"/>
    </row>
    <row r="21" s="1" customFormat="1" ht="18" customHeight="1" spans="1:17">
      <c r="A21" s="34"/>
      <c r="B21" s="35">
        <f t="shared" si="4"/>
        <v>0</v>
      </c>
      <c r="C21" s="36"/>
      <c r="D21" s="37"/>
      <c r="E21" s="38"/>
      <c r="F21" s="35">
        <f t="shared" si="5"/>
        <v>0</v>
      </c>
      <c r="G21" s="39"/>
      <c r="H21" s="24">
        <v>42832</v>
      </c>
      <c r="I21" s="35">
        <v>199600</v>
      </c>
      <c r="J21" s="63" t="s">
        <v>19</v>
      </c>
      <c r="K21" s="68" t="s">
        <v>39</v>
      </c>
      <c r="L21" s="69"/>
      <c r="M21" s="70"/>
      <c r="N21" s="70"/>
      <c r="O21" s="71"/>
      <c r="Q21" s="82"/>
    </row>
    <row r="22" s="1" customFormat="1" ht="18" customHeight="1" spans="1:17">
      <c r="A22" s="34"/>
      <c r="B22" s="35">
        <f t="shared" ref="B22:B38" si="6">ROUND(G22/(1+E22),2)</f>
        <v>0</v>
      </c>
      <c r="C22" s="36"/>
      <c r="D22" s="37"/>
      <c r="E22" s="38"/>
      <c r="F22" s="35">
        <f t="shared" si="5"/>
        <v>0</v>
      </c>
      <c r="G22" s="39"/>
      <c r="H22" s="24">
        <v>42832</v>
      </c>
      <c r="I22" s="35">
        <v>400</v>
      </c>
      <c r="J22" s="63" t="s">
        <v>42</v>
      </c>
      <c r="K22" s="68" t="s">
        <v>43</v>
      </c>
      <c r="L22" s="69"/>
      <c r="M22" s="70"/>
      <c r="N22" s="70"/>
      <c r="O22" s="71"/>
      <c r="Q22" s="82"/>
    </row>
    <row r="23" s="1" customFormat="1" ht="18" customHeight="1" spans="1:17">
      <c r="A23" s="34" t="s">
        <v>44</v>
      </c>
      <c r="B23" s="35">
        <f t="shared" si="6"/>
        <v>71105.13</v>
      </c>
      <c r="C23" s="36"/>
      <c r="D23" s="37"/>
      <c r="E23" s="38">
        <v>0.17</v>
      </c>
      <c r="F23" s="35">
        <f t="shared" si="5"/>
        <v>12087.87</v>
      </c>
      <c r="G23" s="39">
        <v>83193</v>
      </c>
      <c r="H23" s="24"/>
      <c r="I23" s="35"/>
      <c r="J23" s="63"/>
      <c r="K23" s="68" t="s">
        <v>45</v>
      </c>
      <c r="L23" s="69" t="s">
        <v>46</v>
      </c>
      <c r="M23" s="70"/>
      <c r="N23" s="70"/>
      <c r="O23" s="71"/>
      <c r="Q23" s="82"/>
    </row>
    <row r="24" s="1" customFormat="1" ht="18" customHeight="1" spans="1:17">
      <c r="A24" s="34" t="s">
        <v>44</v>
      </c>
      <c r="B24" s="35">
        <f t="shared" si="6"/>
        <v>68377.35</v>
      </c>
      <c r="C24" s="36"/>
      <c r="D24" s="37"/>
      <c r="E24" s="38">
        <v>0.17</v>
      </c>
      <c r="F24" s="35">
        <f t="shared" si="5"/>
        <v>11624.15</v>
      </c>
      <c r="G24" s="39">
        <v>80001.5</v>
      </c>
      <c r="H24" s="24"/>
      <c r="I24" s="35"/>
      <c r="J24" s="63"/>
      <c r="K24" s="68" t="s">
        <v>39</v>
      </c>
      <c r="L24" s="69" t="s">
        <v>47</v>
      </c>
      <c r="M24" s="70"/>
      <c r="N24" s="70"/>
      <c r="O24" s="71"/>
      <c r="Q24" s="82"/>
    </row>
    <row r="25" s="1" customFormat="1" ht="18" customHeight="1" spans="1:17">
      <c r="A25" s="34"/>
      <c r="B25" s="35">
        <f t="shared" si="6"/>
        <v>0</v>
      </c>
      <c r="C25" s="36"/>
      <c r="D25" s="37"/>
      <c r="E25" s="38"/>
      <c r="F25" s="35">
        <f t="shared" ref="F25:F36" si="7">ROUND(G25/(1+E25)*E25,2)</f>
        <v>0</v>
      </c>
      <c r="G25" s="39"/>
      <c r="H25" s="24">
        <v>43020</v>
      </c>
      <c r="I25" s="35">
        <v>83193</v>
      </c>
      <c r="J25" s="63"/>
      <c r="K25" s="68" t="s">
        <v>45</v>
      </c>
      <c r="L25" s="69" t="s">
        <v>46</v>
      </c>
      <c r="M25" s="70"/>
      <c r="N25" s="70"/>
      <c r="O25" s="71"/>
      <c r="Q25" s="82"/>
    </row>
    <row r="26" s="1" customFormat="1" ht="18" customHeight="1" spans="1:17">
      <c r="A26" s="34"/>
      <c r="B26" s="35">
        <f t="shared" si="6"/>
        <v>0</v>
      </c>
      <c r="C26" s="36"/>
      <c r="D26" s="37"/>
      <c r="E26" s="38"/>
      <c r="F26" s="35">
        <f t="shared" si="7"/>
        <v>0</v>
      </c>
      <c r="G26" s="39"/>
      <c r="H26" s="24">
        <v>43020</v>
      </c>
      <c r="I26" s="35">
        <v>80001.5</v>
      </c>
      <c r="J26" s="63"/>
      <c r="K26" s="68" t="s">
        <v>39</v>
      </c>
      <c r="L26" s="69" t="s">
        <v>47</v>
      </c>
      <c r="M26" s="70"/>
      <c r="N26" s="70"/>
      <c r="O26" s="71"/>
      <c r="Q26" s="82"/>
    </row>
    <row r="27" s="1" customFormat="1" ht="18" customHeight="1" spans="1:17">
      <c r="A27" s="34"/>
      <c r="B27" s="35">
        <f t="shared" si="6"/>
        <v>0</v>
      </c>
      <c r="C27" s="36"/>
      <c r="D27" s="37"/>
      <c r="E27" s="38"/>
      <c r="F27" s="35">
        <f t="shared" si="7"/>
        <v>0</v>
      </c>
      <c r="G27" s="39"/>
      <c r="H27" s="24">
        <v>43020</v>
      </c>
      <c r="I27" s="35">
        <v>100155.5</v>
      </c>
      <c r="J27" s="63" t="s">
        <v>42</v>
      </c>
      <c r="K27" s="68" t="s">
        <v>43</v>
      </c>
      <c r="L27" s="69"/>
      <c r="M27" s="70"/>
      <c r="N27" s="70"/>
      <c r="O27" s="71"/>
      <c r="Q27" s="82"/>
    </row>
    <row r="28" s="1" customFormat="1" ht="18" customHeight="1" spans="1:17">
      <c r="A28" s="34">
        <v>44228</v>
      </c>
      <c r="B28" s="35">
        <f t="shared" si="6"/>
        <v>97087.38</v>
      </c>
      <c r="C28" s="36" t="s">
        <v>48</v>
      </c>
      <c r="D28" s="37" t="s">
        <v>36</v>
      </c>
      <c r="E28" s="38">
        <v>0.03</v>
      </c>
      <c r="F28" s="35">
        <f t="shared" si="7"/>
        <v>2912.62</v>
      </c>
      <c r="G28" s="39">
        <v>100000</v>
      </c>
      <c r="H28" s="24"/>
      <c r="I28" s="35"/>
      <c r="J28" s="63"/>
      <c r="K28" s="72" t="s">
        <v>49</v>
      </c>
      <c r="L28" s="73" t="s">
        <v>50</v>
      </c>
      <c r="M28" s="74" t="s">
        <v>51</v>
      </c>
      <c r="N28" s="70"/>
      <c r="O28" s="75" t="s">
        <v>52</v>
      </c>
      <c r="P28" s="1" t="s">
        <v>53</v>
      </c>
      <c r="Q28" s="82"/>
    </row>
    <row r="29" s="1" customFormat="1" ht="18" customHeight="1" spans="1:17">
      <c r="A29" s="34">
        <v>44228</v>
      </c>
      <c r="B29" s="35">
        <f t="shared" si="6"/>
        <v>123911.95</v>
      </c>
      <c r="C29" s="36" t="s">
        <v>48</v>
      </c>
      <c r="D29" s="37" t="s">
        <v>36</v>
      </c>
      <c r="E29" s="38">
        <v>0.13</v>
      </c>
      <c r="F29" s="35">
        <f t="shared" si="7"/>
        <v>16108.55</v>
      </c>
      <c r="G29" s="39">
        <v>140020.5</v>
      </c>
      <c r="H29" s="24"/>
      <c r="I29" s="35"/>
      <c r="J29" s="63"/>
      <c r="K29" s="72" t="s">
        <v>54</v>
      </c>
      <c r="L29" s="73" t="s">
        <v>55</v>
      </c>
      <c r="M29" s="74" t="s">
        <v>51</v>
      </c>
      <c r="N29" s="70"/>
      <c r="O29" s="75" t="s">
        <v>52</v>
      </c>
      <c r="P29" s="1" t="s">
        <v>53</v>
      </c>
      <c r="Q29" s="82"/>
    </row>
    <row r="30" s="1" customFormat="1" ht="18" customHeight="1" spans="1:17">
      <c r="A30" s="34"/>
      <c r="B30" s="35">
        <f t="shared" si="6"/>
        <v>0</v>
      </c>
      <c r="C30" s="36"/>
      <c r="D30" s="37"/>
      <c r="E30" s="38"/>
      <c r="F30" s="35">
        <f t="shared" si="7"/>
        <v>0</v>
      </c>
      <c r="G30" s="39"/>
      <c r="H30" s="24"/>
      <c r="I30" s="35"/>
      <c r="J30" s="63"/>
      <c r="K30" s="68"/>
      <c r="L30" s="69"/>
      <c r="M30" s="70"/>
      <c r="N30" s="70"/>
      <c r="O30" s="71"/>
      <c r="Q30" s="82"/>
    </row>
    <row r="31" s="1" customFormat="1" ht="18" customHeight="1" spans="1:17">
      <c r="A31" s="34"/>
      <c r="B31" s="35">
        <f t="shared" si="6"/>
        <v>0</v>
      </c>
      <c r="C31" s="36"/>
      <c r="D31" s="37"/>
      <c r="E31" s="38"/>
      <c r="F31" s="35">
        <f t="shared" si="7"/>
        <v>0</v>
      </c>
      <c r="G31" s="39"/>
      <c r="H31" s="24"/>
      <c r="I31" s="35"/>
      <c r="J31" s="63"/>
      <c r="K31" s="68"/>
      <c r="L31" s="69"/>
      <c r="M31" s="70"/>
      <c r="N31" s="70"/>
      <c r="O31" s="71"/>
      <c r="Q31" s="82"/>
    </row>
    <row r="32" s="1" customFormat="1" ht="18" customHeight="1" spans="1:17">
      <c r="A32" s="34"/>
      <c r="B32" s="35">
        <f t="shared" si="6"/>
        <v>0</v>
      </c>
      <c r="C32" s="36"/>
      <c r="D32" s="37"/>
      <c r="E32" s="38"/>
      <c r="F32" s="35">
        <f t="shared" si="7"/>
        <v>0</v>
      </c>
      <c r="G32" s="39"/>
      <c r="H32" s="24"/>
      <c r="I32" s="35"/>
      <c r="J32" s="63"/>
      <c r="K32" s="68"/>
      <c r="L32" s="69"/>
      <c r="M32" s="70"/>
      <c r="N32" s="70"/>
      <c r="O32" s="71"/>
      <c r="Q32" s="82"/>
    </row>
    <row r="33" s="1" customFormat="1" ht="18" customHeight="1" spans="1:17">
      <c r="A33" s="34"/>
      <c r="B33" s="35">
        <f t="shared" si="6"/>
        <v>0</v>
      </c>
      <c r="C33" s="36"/>
      <c r="D33" s="37"/>
      <c r="E33" s="38"/>
      <c r="F33" s="35">
        <f t="shared" si="7"/>
        <v>0</v>
      </c>
      <c r="G33" s="39"/>
      <c r="H33" s="24"/>
      <c r="I33" s="12"/>
      <c r="J33" s="63"/>
      <c r="K33" s="68"/>
      <c r="L33" s="69"/>
      <c r="M33" s="70"/>
      <c r="N33" s="70"/>
      <c r="O33" s="71"/>
      <c r="Q33" s="82"/>
    </row>
    <row r="34" s="1" customFormat="1" ht="18" customHeight="1" spans="1:15">
      <c r="A34" s="34"/>
      <c r="B34" s="35">
        <f t="shared" si="6"/>
        <v>0</v>
      </c>
      <c r="C34" s="36"/>
      <c r="D34" s="37"/>
      <c r="E34" s="38"/>
      <c r="F34" s="35">
        <f t="shared" si="7"/>
        <v>0</v>
      </c>
      <c r="G34" s="39"/>
      <c r="H34" s="24"/>
      <c r="I34" s="12"/>
      <c r="J34" s="63"/>
      <c r="K34" s="68"/>
      <c r="L34" s="69"/>
      <c r="M34" s="70"/>
      <c r="N34" s="70"/>
      <c r="O34" s="71"/>
    </row>
    <row r="35" s="1" customFormat="1" ht="18" customHeight="1" spans="1:15">
      <c r="A35" s="34"/>
      <c r="B35" s="35">
        <f t="shared" si="6"/>
        <v>0</v>
      </c>
      <c r="C35" s="36"/>
      <c r="D35" s="37"/>
      <c r="E35" s="38"/>
      <c r="F35" s="35">
        <f t="shared" si="7"/>
        <v>0</v>
      </c>
      <c r="G35" s="39"/>
      <c r="H35" s="24"/>
      <c r="I35" s="12"/>
      <c r="J35" s="63"/>
      <c r="K35" s="68"/>
      <c r="L35" s="69"/>
      <c r="M35" s="70"/>
      <c r="N35" s="70"/>
      <c r="O35" s="71"/>
    </row>
    <row r="36" s="1" customFormat="1" ht="18" customHeight="1" spans="1:15">
      <c r="A36" s="34"/>
      <c r="B36" s="35">
        <f t="shared" si="6"/>
        <v>0</v>
      </c>
      <c r="C36" s="36"/>
      <c r="D36" s="37"/>
      <c r="E36" s="38"/>
      <c r="F36" s="35">
        <f t="shared" si="7"/>
        <v>0</v>
      </c>
      <c r="G36" s="39"/>
      <c r="H36" s="24"/>
      <c r="I36" s="12"/>
      <c r="J36" s="63"/>
      <c r="K36" s="68"/>
      <c r="L36" s="69"/>
      <c r="M36" s="70"/>
      <c r="N36" s="70"/>
      <c r="O36" s="71"/>
    </row>
    <row r="37" s="1" customFormat="1" ht="18" customHeight="1" spans="1:15">
      <c r="A37" s="34"/>
      <c r="B37" s="35">
        <f t="shared" si="6"/>
        <v>0</v>
      </c>
      <c r="C37" s="36"/>
      <c r="D37" s="37"/>
      <c r="E37" s="38"/>
      <c r="F37" s="35"/>
      <c r="G37" s="39"/>
      <c r="H37" s="24" t="s">
        <v>56</v>
      </c>
      <c r="I37" s="12">
        <v>30000</v>
      </c>
      <c r="J37" s="63" t="s">
        <v>57</v>
      </c>
      <c r="K37" s="68"/>
      <c r="L37" s="69"/>
      <c r="M37" s="70"/>
      <c r="N37" s="70"/>
      <c r="O37" s="71"/>
    </row>
    <row r="38" s="1" customFormat="1" ht="18" customHeight="1" spans="1:15">
      <c r="A38" s="34"/>
      <c r="B38" s="35">
        <f t="shared" si="6"/>
        <v>0</v>
      </c>
      <c r="C38" s="36"/>
      <c r="D38" s="37"/>
      <c r="E38" s="38"/>
      <c r="F38" s="35"/>
      <c r="G38" s="39"/>
      <c r="H38" s="24" t="s">
        <v>56</v>
      </c>
      <c r="I38" s="12">
        <v>150</v>
      </c>
      <c r="J38" s="63" t="s">
        <v>58</v>
      </c>
      <c r="K38" s="68" t="s">
        <v>59</v>
      </c>
      <c r="L38" s="69"/>
      <c r="M38" s="70"/>
      <c r="N38" s="70"/>
      <c r="O38" s="71"/>
    </row>
    <row r="39" s="1" customFormat="1" ht="18" customHeight="1" spans="1:15">
      <c r="A39" s="34"/>
      <c r="B39" s="35">
        <f t="shared" ref="B39:B46" si="8">ROUND(G39/(1+E39),2)</f>
        <v>0</v>
      </c>
      <c r="C39" s="36"/>
      <c r="D39" s="37"/>
      <c r="E39" s="38"/>
      <c r="F39" s="35">
        <f t="shared" ref="F39:F46" si="9">ROUND(G39/(1+E39)*E39,2)</f>
        <v>0</v>
      </c>
      <c r="G39" s="39"/>
      <c r="H39" s="24" t="s">
        <v>56</v>
      </c>
      <c r="I39" s="12">
        <v>500</v>
      </c>
      <c r="J39" s="63" t="s">
        <v>58</v>
      </c>
      <c r="K39" s="68" t="s">
        <v>60</v>
      </c>
      <c r="L39" s="69"/>
      <c r="M39" s="70"/>
      <c r="N39" s="70"/>
      <c r="O39" s="71"/>
    </row>
    <row r="40" s="1" customFormat="1" ht="18" customHeight="1" spans="1:15">
      <c r="A40" s="34"/>
      <c r="B40" s="35">
        <f t="shared" si="8"/>
        <v>6000</v>
      </c>
      <c r="C40" s="36"/>
      <c r="D40" s="37"/>
      <c r="E40" s="38"/>
      <c r="F40" s="35">
        <f t="shared" si="9"/>
        <v>0</v>
      </c>
      <c r="G40" s="39">
        <v>6000</v>
      </c>
      <c r="H40" s="24" t="s">
        <v>56</v>
      </c>
      <c r="I40" s="12">
        <v>6000</v>
      </c>
      <c r="J40" s="63" t="s">
        <v>58</v>
      </c>
      <c r="K40" s="68" t="s">
        <v>61</v>
      </c>
      <c r="L40" s="69"/>
      <c r="M40" s="70"/>
      <c r="N40" s="70"/>
      <c r="O40" s="71"/>
    </row>
    <row r="41" s="1" customFormat="1" ht="18" customHeight="1" spans="1:15">
      <c r="A41" s="34"/>
      <c r="B41" s="35">
        <f t="shared" si="8"/>
        <v>0</v>
      </c>
      <c r="C41" s="36"/>
      <c r="D41" s="37"/>
      <c r="E41" s="38"/>
      <c r="F41" s="35">
        <f t="shared" si="9"/>
        <v>0</v>
      </c>
      <c r="G41" s="39"/>
      <c r="H41" s="24" t="s">
        <v>62</v>
      </c>
      <c r="I41" s="12">
        <v>-200000</v>
      </c>
      <c r="J41" s="63" t="s">
        <v>63</v>
      </c>
      <c r="K41" s="68"/>
      <c r="L41" s="69"/>
      <c r="M41" s="70"/>
      <c r="N41" s="70"/>
      <c r="O41" s="71"/>
    </row>
    <row r="42" s="1" customFormat="1" ht="18" customHeight="1" spans="1:15">
      <c r="A42" s="34"/>
      <c r="B42" s="35">
        <f t="shared" si="8"/>
        <v>0</v>
      </c>
      <c r="C42" s="36"/>
      <c r="D42" s="37"/>
      <c r="E42" s="38"/>
      <c r="F42" s="35">
        <f t="shared" si="9"/>
        <v>0</v>
      </c>
      <c r="G42" s="39"/>
      <c r="H42" s="24" t="s">
        <v>62</v>
      </c>
      <c r="I42" s="12">
        <v>200000</v>
      </c>
      <c r="J42" s="63" t="s">
        <v>57</v>
      </c>
      <c r="K42" s="68"/>
      <c r="L42" s="69"/>
      <c r="M42" s="70"/>
      <c r="N42" s="70"/>
      <c r="O42" s="71"/>
    </row>
    <row r="43" s="1" customFormat="1" ht="18" customHeight="1" spans="1:15">
      <c r="A43" s="34"/>
      <c r="B43" s="35">
        <f t="shared" si="8"/>
        <v>0</v>
      </c>
      <c r="C43" s="36"/>
      <c r="D43" s="37"/>
      <c r="E43" s="38"/>
      <c r="F43" s="35">
        <f t="shared" si="9"/>
        <v>0</v>
      </c>
      <c r="G43" s="39"/>
      <c r="H43" s="24" t="s">
        <v>62</v>
      </c>
      <c r="I43" s="12">
        <v>500</v>
      </c>
      <c r="J43" s="63" t="s">
        <v>58</v>
      </c>
      <c r="K43" s="68" t="s">
        <v>60</v>
      </c>
      <c r="L43" s="69"/>
      <c r="M43" s="70"/>
      <c r="N43" s="70"/>
      <c r="O43" s="71"/>
    </row>
    <row r="44" s="1" customFormat="1" ht="18" customHeight="1" spans="1:15">
      <c r="A44" s="34"/>
      <c r="B44" s="35">
        <f t="shared" si="8"/>
        <v>0</v>
      </c>
      <c r="C44" s="36"/>
      <c r="D44" s="37"/>
      <c r="E44" s="38"/>
      <c r="F44" s="35">
        <f t="shared" si="9"/>
        <v>0</v>
      </c>
      <c r="G44" s="39"/>
      <c r="H44" s="24" t="s">
        <v>62</v>
      </c>
      <c r="I44" s="12">
        <v>5563.35</v>
      </c>
      <c r="J44" s="63" t="s">
        <v>58</v>
      </c>
      <c r="K44" s="68" t="s">
        <v>64</v>
      </c>
      <c r="L44" s="69"/>
      <c r="M44" s="70"/>
      <c r="N44" s="70"/>
      <c r="O44" s="71"/>
    </row>
    <row r="45" s="1" customFormat="1" ht="18" customHeight="1" spans="1:15">
      <c r="A45" s="34"/>
      <c r="B45" s="35">
        <f t="shared" si="8"/>
        <v>0</v>
      </c>
      <c r="C45" s="36"/>
      <c r="D45" s="37"/>
      <c r="E45" s="38"/>
      <c r="F45" s="35">
        <f t="shared" si="9"/>
        <v>0</v>
      </c>
      <c r="G45" s="39"/>
      <c r="H45" s="24" t="s">
        <v>62</v>
      </c>
      <c r="I45" s="12">
        <v>630</v>
      </c>
      <c r="J45" s="63" t="s">
        <v>58</v>
      </c>
      <c r="K45" s="68" t="s">
        <v>59</v>
      </c>
      <c r="L45" s="69"/>
      <c r="M45" s="70"/>
      <c r="N45" s="70"/>
      <c r="O45" s="71"/>
    </row>
    <row r="46" s="1" customFormat="1" ht="18" customHeight="1" spans="1:15">
      <c r="A46" s="34"/>
      <c r="B46" s="35">
        <f t="shared" si="8"/>
        <v>42000</v>
      </c>
      <c r="C46" s="36"/>
      <c r="D46" s="37"/>
      <c r="E46" s="38"/>
      <c r="F46" s="35">
        <f t="shared" si="9"/>
        <v>0</v>
      </c>
      <c r="G46" s="39">
        <v>42000</v>
      </c>
      <c r="H46" s="24" t="s">
        <v>62</v>
      </c>
      <c r="I46" s="12">
        <v>42000</v>
      </c>
      <c r="J46" s="63" t="s">
        <v>58</v>
      </c>
      <c r="K46" s="68" t="s">
        <v>61</v>
      </c>
      <c r="L46" s="69"/>
      <c r="M46" s="70"/>
      <c r="N46" s="70"/>
      <c r="O46" s="71"/>
    </row>
    <row r="47" s="1" customFormat="1" ht="18" customHeight="1" spans="1:15">
      <c r="A47" s="30" t="s">
        <v>21</v>
      </c>
      <c r="B47" s="29">
        <f>SUM(B15:B46)</f>
        <v>2243637.8</v>
      </c>
      <c r="C47" s="30"/>
      <c r="D47" s="40"/>
      <c r="E47" s="40"/>
      <c r="F47" s="31">
        <f>SUM(F15:F46)</f>
        <v>245229.7</v>
      </c>
      <c r="G47" s="41">
        <f>SUM(G15:G46)</f>
        <v>2488867.5</v>
      </c>
      <c r="H47" s="42"/>
      <c r="I47" s="30">
        <f>SUM(I15:I46)</f>
        <v>2400000</v>
      </c>
      <c r="J47" s="76"/>
      <c r="K47" s="77"/>
      <c r="L47" s="78"/>
      <c r="M47" s="63"/>
      <c r="N47" s="63"/>
      <c r="O47" s="32"/>
    </row>
    <row r="48" s="1" customFormat="1" ht="18" customHeight="1" spans="1:15">
      <c r="A48" s="43" t="s">
        <v>65</v>
      </c>
      <c r="B48" s="43">
        <f>B12-B47</f>
        <v>193753.71996033</v>
      </c>
      <c r="C48" s="43"/>
      <c r="D48" s="44"/>
      <c r="E48" s="44"/>
      <c r="F48" s="45"/>
      <c r="G48" s="43">
        <f>G12-G47</f>
        <v>211132.5</v>
      </c>
      <c r="H48" s="23" t="s">
        <v>66</v>
      </c>
      <c r="I48" s="30">
        <f>I12-I47</f>
        <v>300000</v>
      </c>
      <c r="J48" s="7"/>
      <c r="K48" s="79"/>
      <c r="L48" s="6"/>
      <c r="M48" s="80"/>
      <c r="N48" s="80"/>
      <c r="O48" s="7"/>
    </row>
    <row r="49" s="1" customFormat="1" ht="18" customHeight="1" spans="1:15">
      <c r="A49" s="2" t="s">
        <v>67</v>
      </c>
      <c r="B49" s="3"/>
      <c r="C49" s="2"/>
      <c r="D49" s="4"/>
      <c r="E49" s="4"/>
      <c r="F49" s="3"/>
      <c r="G49" s="3"/>
      <c r="H49" s="4"/>
      <c r="I49" s="3"/>
      <c r="J49" s="5"/>
      <c r="K49" s="6"/>
      <c r="L49" s="6"/>
      <c r="M49" s="7"/>
      <c r="N49" s="7"/>
      <c r="O49" s="7"/>
    </row>
    <row r="50" s="1" customFormat="1" ht="18" customHeight="1" spans="1:15">
      <c r="A50" s="23" t="s">
        <v>68</v>
      </c>
      <c r="B50" s="22" t="s">
        <v>69</v>
      </c>
      <c r="C50" s="32"/>
      <c r="D50" s="23" t="s">
        <v>68</v>
      </c>
      <c r="E50" s="21" t="s">
        <v>14</v>
      </c>
      <c r="F50" s="22" t="s">
        <v>69</v>
      </c>
      <c r="G50" s="46" t="s">
        <v>70</v>
      </c>
      <c r="H50" s="47"/>
      <c r="I50" s="81"/>
      <c r="J50" s="5"/>
      <c r="K50" s="6"/>
      <c r="L50" s="6"/>
      <c r="M50" s="7"/>
      <c r="N50" s="7"/>
      <c r="O50" s="7"/>
    </row>
    <row r="51" s="1" customFormat="1" ht="18" customHeight="1" spans="1:15">
      <c r="A51" s="32" t="s">
        <v>71</v>
      </c>
      <c r="B51" s="35">
        <f>(B12-B47)*0.25</f>
        <v>48438.4299900825</v>
      </c>
      <c r="C51" s="32"/>
      <c r="D51" s="28" t="s">
        <v>72</v>
      </c>
      <c r="E51" s="23" t="s">
        <v>73</v>
      </c>
      <c r="F51" s="31">
        <f>F12-F47</f>
        <v>-31369.050359534</v>
      </c>
      <c r="G51" s="31">
        <f>F12-F47</f>
        <v>-31369.050359534</v>
      </c>
      <c r="H51" s="48"/>
      <c r="I51" s="48"/>
      <c r="J51" s="5"/>
      <c r="K51" s="6"/>
      <c r="L51" s="6"/>
      <c r="M51" s="7"/>
      <c r="N51" s="7"/>
      <c r="O51" s="7"/>
    </row>
    <row r="52" s="1" customFormat="1" ht="18" customHeight="1" spans="1:15">
      <c r="A52" s="32" t="s">
        <v>74</v>
      </c>
      <c r="B52" s="49">
        <f>G7*0.0003</f>
        <v>630</v>
      </c>
      <c r="C52" s="32"/>
      <c r="D52" s="50" t="s">
        <v>75</v>
      </c>
      <c r="E52" s="14">
        <v>0.07</v>
      </c>
      <c r="F52" s="12">
        <f>F51*E52</f>
        <v>-2195.83352516738</v>
      </c>
      <c r="G52" s="51">
        <f>G51*E52</f>
        <v>-2195.83352516738</v>
      </c>
      <c r="H52" s="47"/>
      <c r="I52" s="47"/>
      <c r="J52" s="5"/>
      <c r="K52" s="6"/>
      <c r="L52" s="6"/>
      <c r="M52" s="7"/>
      <c r="N52" s="7"/>
      <c r="O52" s="7"/>
    </row>
    <row r="53" s="1" customFormat="1" ht="18" customHeight="1" spans="1:15">
      <c r="A53" s="32" t="s">
        <v>76</v>
      </c>
      <c r="B53" s="49">
        <f>B7*0.0006</f>
        <v>1135.13513513513</v>
      </c>
      <c r="C53" s="32"/>
      <c r="D53" s="50" t="s">
        <v>77</v>
      </c>
      <c r="E53" s="14">
        <v>0.03</v>
      </c>
      <c r="F53" s="12">
        <f>F51*E53</f>
        <v>-941.071510786019</v>
      </c>
      <c r="G53" s="51">
        <f>G51*E53</f>
        <v>-941.071510786019</v>
      </c>
      <c r="H53" s="47"/>
      <c r="I53" s="47"/>
      <c r="J53" s="5"/>
      <c r="K53" s="6"/>
      <c r="L53" s="6"/>
      <c r="M53" s="7"/>
      <c r="N53" s="7"/>
      <c r="O53" s="7"/>
    </row>
    <row r="54" s="1" customFormat="1" ht="18" customHeight="1" spans="1:15">
      <c r="A54" s="32"/>
      <c r="B54" s="12"/>
      <c r="C54" s="32"/>
      <c r="D54" s="50" t="s">
        <v>78</v>
      </c>
      <c r="E54" s="14">
        <v>0.02</v>
      </c>
      <c r="F54" s="12">
        <f>F51*E54</f>
        <v>-627.381007190679</v>
      </c>
      <c r="G54" s="51">
        <f>G51*E54</f>
        <v>-627.381007190679</v>
      </c>
      <c r="H54" s="47"/>
      <c r="I54" s="47"/>
      <c r="J54" s="5"/>
      <c r="K54" s="6"/>
      <c r="L54" s="6"/>
      <c r="M54" s="7"/>
      <c r="N54" s="7"/>
      <c r="O54" s="7"/>
    </row>
    <row r="55" s="1" customFormat="1" ht="18" customHeight="1" spans="1:15">
      <c r="A55" s="28" t="s">
        <v>79</v>
      </c>
      <c r="B55" s="29">
        <f>SUM(B51:B54)</f>
        <v>50203.5651252176</v>
      </c>
      <c r="C55" s="32"/>
      <c r="D55" s="33" t="s">
        <v>79</v>
      </c>
      <c r="E55" s="28"/>
      <c r="F55" s="31">
        <f>SUM(F51:F54)</f>
        <v>-35133.336402678</v>
      </c>
      <c r="G55" s="31">
        <f>SUM(G51:G54)</f>
        <v>-35133.336402678</v>
      </c>
      <c r="H55" s="48"/>
      <c r="I55" s="48"/>
      <c r="J55" s="5"/>
      <c r="K55" s="6"/>
      <c r="L55" s="6"/>
      <c r="M55" s="7"/>
      <c r="N55" s="7"/>
      <c r="O55" s="7"/>
    </row>
    <row r="56" s="1" customFormat="1" ht="18" customHeight="1" spans="1:15">
      <c r="A56" s="2"/>
      <c r="B56" s="3"/>
      <c r="C56" s="2"/>
      <c r="D56" s="12" t="s">
        <v>74</v>
      </c>
      <c r="E56" s="52">
        <v>0.0003</v>
      </c>
      <c r="F56" s="12">
        <f>G12*E56</f>
        <v>810</v>
      </c>
      <c r="G56" s="53">
        <f>G9*E56</f>
        <v>90</v>
      </c>
      <c r="H56" s="4"/>
      <c r="I56" s="3"/>
      <c r="J56" s="5"/>
      <c r="K56" s="6"/>
      <c r="L56" s="6"/>
      <c r="M56" s="7"/>
      <c r="N56" s="7"/>
      <c r="O56" s="7"/>
    </row>
    <row r="57" s="1" customFormat="1" ht="18" customHeight="1" spans="1:15">
      <c r="A57" s="2"/>
      <c r="B57" s="3"/>
      <c r="C57" s="2"/>
      <c r="D57" s="12" t="s">
        <v>76</v>
      </c>
      <c r="E57" s="52">
        <v>0.0006</v>
      </c>
      <c r="F57" s="12">
        <f>B12*E57</f>
        <v>1462.4349119762</v>
      </c>
      <c r="G57" s="53">
        <v>0</v>
      </c>
      <c r="H57" s="4"/>
      <c r="I57" s="3"/>
      <c r="J57" s="5"/>
      <c r="K57" s="6"/>
      <c r="L57" s="6"/>
      <c r="M57" s="7"/>
      <c r="N57" s="7"/>
      <c r="O57" s="7"/>
    </row>
    <row r="58" s="1" customFormat="1" ht="18" customHeight="1" spans="1:15">
      <c r="A58" s="2"/>
      <c r="B58" s="3"/>
      <c r="C58" s="2"/>
      <c r="D58" s="21" t="s">
        <v>79</v>
      </c>
      <c r="E58" s="40"/>
      <c r="F58" s="30">
        <f>F57+F56</f>
        <v>2272.4349119762</v>
      </c>
      <c r="G58" s="54">
        <f>SUM(G56:G57)</f>
        <v>90</v>
      </c>
      <c r="H58" s="4"/>
      <c r="I58" s="3"/>
      <c r="J58" s="5"/>
      <c r="K58" s="6"/>
      <c r="L58" s="6"/>
      <c r="M58" s="7"/>
      <c r="N58" s="7"/>
      <c r="O58" s="7"/>
    </row>
    <row r="59" s="1" customFormat="1" ht="18" customHeight="1" spans="1:15">
      <c r="A59" s="2"/>
      <c r="B59" s="3"/>
      <c r="C59" s="2"/>
      <c r="D59" s="21" t="s">
        <v>21</v>
      </c>
      <c r="E59" s="30"/>
      <c r="F59" s="30">
        <f>F55+F58</f>
        <v>-32860.9014907018</v>
      </c>
      <c r="G59" s="54">
        <f>G55+G58</f>
        <v>-35043.336402678</v>
      </c>
      <c r="H59" s="4"/>
      <c r="I59" s="3"/>
      <c r="J59" s="5"/>
      <c r="K59" s="6"/>
      <c r="L59" s="6"/>
      <c r="M59" s="7"/>
      <c r="N59" s="7"/>
      <c r="O59" s="7"/>
    </row>
    <row r="60" s="1" customFormat="1" ht="18" customHeight="1" spans="1:15">
      <c r="A60" s="55"/>
      <c r="B60" s="56"/>
      <c r="C60" s="57" t="s">
        <v>80</v>
      </c>
      <c r="D60" s="55"/>
      <c r="E60" s="4"/>
      <c r="F60" s="3"/>
      <c r="G60" s="3"/>
      <c r="H60" s="4"/>
      <c r="I60" s="3"/>
      <c r="J60" s="5"/>
      <c r="K60" s="6"/>
      <c r="L60" s="6"/>
      <c r="M60" s="7"/>
      <c r="N60" s="7"/>
      <c r="O60" s="7"/>
    </row>
    <row r="61" ht="18" customHeight="1" spans="3:3">
      <c r="C61" s="2"/>
    </row>
    <row r="62" ht="18" customHeight="1" spans="3:3">
      <c r="C62" s="2"/>
    </row>
    <row r="63" ht="18" customHeight="1" spans="3:3">
      <c r="C63" s="2"/>
    </row>
    <row r="64" ht="18" customHeight="1" spans="3:3">
      <c r="C64" s="2"/>
    </row>
    <row r="65" ht="18" customHeight="1" spans="3:3">
      <c r="C65" s="2"/>
    </row>
    <row r="66" ht="18" customHeight="1" spans="3:3">
      <c r="C66" s="2"/>
    </row>
    <row r="67" ht="18" customHeight="1" spans="3:3">
      <c r="C67" s="2"/>
    </row>
    <row r="68" ht="18" customHeight="1" spans="3:3">
      <c r="C68" s="2"/>
    </row>
    <row r="69" ht="18" customHeight="1" spans="3:3">
      <c r="C69" s="2"/>
    </row>
    <row r="70" ht="18" customHeight="1" spans="3:3">
      <c r="C70" s="2"/>
    </row>
    <row r="71" ht="18" customHeight="1" spans="3:3">
      <c r="C71" s="2"/>
    </row>
    <row r="72" ht="18" customHeight="1" spans="3:3">
      <c r="C72" s="2"/>
    </row>
    <row r="73" ht="18" customHeight="1" spans="3:3">
      <c r="C73" s="2"/>
    </row>
    <row r="74" ht="18" customHeight="1" spans="3:3">
      <c r="C74" s="2"/>
    </row>
    <row r="75" ht="18" customHeight="1" spans="3:3">
      <c r="C75" s="2"/>
    </row>
    <row r="76" ht="18" customHeight="1" spans="3:3">
      <c r="C76" s="2"/>
    </row>
    <row r="77" spans="3:3">
      <c r="C77" s="2"/>
    </row>
    <row r="78" spans="3:3">
      <c r="C78" s="2"/>
    </row>
  </sheetData>
  <autoFilter ref="A14:O60">
    <extLst/>
  </autoFilter>
  <mergeCells count="9">
    <mergeCell ref="A1:J1"/>
    <mergeCell ref="H2:J2"/>
    <mergeCell ref="C5:D5"/>
    <mergeCell ref="E5:F5"/>
    <mergeCell ref="H5:J5"/>
    <mergeCell ref="A5:A6"/>
    <mergeCell ref="B5:B6"/>
    <mergeCell ref="G5:G6"/>
    <mergeCell ref="Q15:Q33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舒城县乡级公路畅通工程河姚路（河棚段）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2021-09-02T05:39:30Z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D8888EA0B5BF44ED8157B91BDE0586B1</vt:lpwstr>
  </property>
</Properties>
</file>