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/>
  </bookViews>
  <sheets>
    <sheet name="Sheet1" sheetId="4" r:id="rId1"/>
  </sheets>
  <calcPr calcId="144525" concurrentCalc="0"/>
</workbook>
</file>

<file path=xl/calcChain.xml><?xml version="1.0" encoding="utf-8"?>
<calcChain xmlns="http://schemas.openxmlformats.org/spreadsheetml/2006/main">
  <c r="G43" i="4" l="1"/>
  <c r="F43" i="4"/>
  <c r="G42" i="4"/>
  <c r="F42" i="4"/>
  <c r="G39" i="4"/>
  <c r="F39" i="4"/>
  <c r="B39" i="4"/>
  <c r="G38" i="4"/>
  <c r="F38" i="4"/>
  <c r="G37" i="4"/>
  <c r="F37" i="4"/>
  <c r="B37" i="4"/>
  <c r="G36" i="4"/>
  <c r="F36" i="4"/>
  <c r="B36" i="4"/>
  <c r="G35" i="4"/>
  <c r="F35" i="4"/>
  <c r="B35" i="4"/>
  <c r="I32" i="4"/>
  <c r="G32" i="4"/>
  <c r="B32" i="4"/>
  <c r="I31" i="4"/>
  <c r="G31" i="4"/>
  <c r="F31" i="4"/>
  <c r="B31" i="4"/>
  <c r="F30" i="4"/>
  <c r="B30" i="4"/>
  <c r="F29" i="4"/>
  <c r="B29" i="4"/>
  <c r="F28" i="4"/>
  <c r="B28" i="4"/>
  <c r="F27" i="4"/>
  <c r="B27" i="4"/>
  <c r="F26" i="4"/>
  <c r="B26" i="4"/>
  <c r="F21" i="4"/>
  <c r="B21" i="4"/>
  <c r="F20" i="4"/>
  <c r="B20" i="4"/>
  <c r="F19" i="4"/>
  <c r="B19" i="4"/>
  <c r="F18" i="4"/>
  <c r="B18" i="4"/>
  <c r="F17" i="4"/>
  <c r="B17" i="4"/>
  <c r="I14" i="4"/>
  <c r="G14" i="4"/>
  <c r="F14" i="4"/>
  <c r="D14" i="4"/>
  <c r="B14" i="4"/>
  <c r="F13" i="4"/>
  <c r="D13" i="4"/>
  <c r="B13" i="4"/>
  <c r="F12" i="4"/>
  <c r="D12" i="4"/>
  <c r="B12" i="4"/>
  <c r="F11" i="4"/>
  <c r="D11" i="4"/>
  <c r="B11" i="4"/>
  <c r="F10" i="4"/>
  <c r="D10" i="4"/>
  <c r="B10" i="4"/>
  <c r="F9" i="4"/>
  <c r="D9" i="4"/>
  <c r="B9" i="4"/>
  <c r="F8" i="4"/>
  <c r="D8" i="4"/>
  <c r="B8" i="4"/>
  <c r="F7" i="4"/>
  <c r="D7" i="4"/>
  <c r="B7" i="4"/>
</calcChain>
</file>

<file path=xl/comments1.xml><?xml version="1.0" encoding="utf-8"?>
<comments xmlns="http://schemas.openxmlformats.org/spreadsheetml/2006/main">
  <authors>
    <author>qyr</author>
    <author>cw05</author>
  </authors>
  <commentList>
    <comment ref="K1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结清证明已办理</t>
        </r>
      </text>
    </comment>
    <comment ref="A36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7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4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印花税、水利基金异地已预交</t>
        </r>
      </text>
    </comment>
    <comment ref="F42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印花税、水利基金异地未交</t>
        </r>
      </text>
    </comment>
  </commentList>
</comments>
</file>

<file path=xl/sharedStrings.xml><?xml version="1.0" encoding="utf-8"?>
<sst xmlns="http://schemas.openxmlformats.org/spreadsheetml/2006/main" count="106" uniqueCount="72">
  <si>
    <t>C4268   潜山县南外环野中宿舍污水截流工程III标</t>
  </si>
  <si>
    <t>中标日期</t>
  </si>
  <si>
    <t>2016.7.12</t>
  </si>
  <si>
    <t>中标价</t>
  </si>
  <si>
    <t>负责人</t>
  </si>
  <si>
    <t>储海波18133058777</t>
  </si>
  <si>
    <t>建设单位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</si>
  <si>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</si>
  <si>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</si>
  <si>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</si>
  <si>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</si>
  <si>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</si>
  <si>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</si>
  <si>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</si>
  <si>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</si>
  <si>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</si>
  <si>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</si>
  <si>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</si>
  <si>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</si>
  <si>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</si>
  <si>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</si>
  <si>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</si>
  <si>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</si>
  <si>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</si>
  <si>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</si>
  <si>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</si>
  <si>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</si>
  <si>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</si>
  <si>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</si>
  <si>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</si>
  <si>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</si>
  <si>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</si>
  <si>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</si>
  <si>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</si>
  <si>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</si>
  <si>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</si>
  <si>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</si>
  <si>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</si>
  <si>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安庆建国混凝土制品有限责任公司</t>
  </si>
  <si>
    <t>商品混泥土</t>
  </si>
  <si>
    <t>2017-1-</t>
  </si>
  <si>
    <t>储海波</t>
  </si>
  <si>
    <t>1份</t>
  </si>
  <si>
    <t>普</t>
  </si>
  <si>
    <t>安徽玮地地矿科技有限公司</t>
  </si>
  <si>
    <t>劳务</t>
  </si>
  <si>
    <t>有</t>
  </si>
  <si>
    <t>挖机租赁</t>
  </si>
  <si>
    <t>2次</t>
  </si>
  <si>
    <t>扣</t>
  </si>
  <si>
    <t>转账手续费</t>
  </si>
  <si>
    <t>外经证</t>
  </si>
  <si>
    <t>补扣</t>
  </si>
  <si>
    <t>增值税及附加差额部分（总算)</t>
  </si>
  <si>
    <t>增值税及附加</t>
  </si>
  <si>
    <t>1次</t>
  </si>
  <si>
    <t>全部管理费3%</t>
  </si>
  <si>
    <t>应提供成本</t>
  </si>
  <si>
    <t>可支付金额</t>
  </si>
  <si>
    <t>公司代缴税金：</t>
  </si>
  <si>
    <t>税种</t>
  </si>
  <si>
    <t>税额</t>
  </si>
  <si>
    <t>2020年9月开票税金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</si>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</sst>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7" formatCode="0.00_ "/>
    <numFmt numFmtId="178" formatCode="#,##0.00_ "/>
    <numFmt numFmtId="179" formatCode="yy/m/d;@"/>
    <numFmt numFmtId="180" formatCode="yyyy&quot;年&quot;m&quot;月&quot;;@"/>
    <numFmt numFmtId="182" formatCode="#,##0_ "/>
  </numFmts>
  <fonts count="10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1" fillId="0" borderId="0" xfId="0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9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9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9" fontId="1" fillId="5" borderId="2" xfId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 wrapText="1"/>
    </xf>
    <xf numFmtId="1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left" vertical="center"/>
    </xf>
    <xf numFmtId="179" fontId="2" fillId="0" borderId="5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84455</xdr:colOff>
      <xdr:row>13</xdr:row>
      <xdr:rowOff>215265</xdr:rowOff>
    </xdr:from>
    <xdr:to>
      <xdr:col>18</xdr:col>
      <xdr:colOff>19050</xdr:colOff>
      <xdr:row>23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3330" y="3237230"/>
          <a:ext cx="1991995" cy="216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activeCell="L8" sqref="L8"/>
    </sheetView>
  </sheetViews>
  <sheetFormatPr defaultColWidth="9" defaultRowHeight="11.25" x14ac:dyDescent="0.1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7.5" style="6" customWidth="1"/>
    <col min="12" max="12" width="12.75" style="7" customWidth="1"/>
    <col min="13" max="13" width="7.625" style="6" customWidth="1"/>
    <col min="14" max="14" width="5.625" style="6" customWidth="1"/>
    <col min="15" max="16384" width="9" style="6"/>
  </cols>
  <sheetData>
    <row r="1" spans="1:15" ht="21.95" customHeight="1" x14ac:dyDescent="0.15">
      <c r="A1" s="64" t="s">
        <v>0</v>
      </c>
      <c r="B1" s="64"/>
      <c r="C1" s="64"/>
      <c r="D1" s="64"/>
      <c r="E1" s="64"/>
      <c r="F1" s="65"/>
      <c r="G1" s="65"/>
      <c r="H1" s="64"/>
      <c r="I1" s="65"/>
      <c r="J1" s="64"/>
      <c r="K1" s="15"/>
      <c r="L1" s="49"/>
    </row>
    <row r="2" spans="1:15" ht="18" customHeight="1" x14ac:dyDescent="0.15">
      <c r="A2" s="8" t="s">
        <v>1</v>
      </c>
      <c r="B2" s="9" t="s">
        <v>2</v>
      </c>
      <c r="C2" s="10" t="s">
        <v>3</v>
      </c>
      <c r="D2" s="72">
        <v>490566.43</v>
      </c>
      <c r="E2" s="11" t="s">
        <v>4</v>
      </c>
      <c r="F2" s="73" t="s">
        <v>5</v>
      </c>
      <c r="G2" s="12" t="s">
        <v>6</v>
      </c>
      <c r="H2" s="66"/>
      <c r="I2" s="67"/>
      <c r="J2" s="68"/>
      <c r="K2" s="15"/>
      <c r="L2" s="49"/>
    </row>
    <row r="3" spans="1:15" ht="18" customHeight="1" x14ac:dyDescent="0.15">
      <c r="A3" s="8" t="s">
        <v>7</v>
      </c>
      <c r="B3" s="13"/>
      <c r="C3" s="10" t="s">
        <v>8</v>
      </c>
      <c r="D3" s="14">
        <v>444695.11</v>
      </c>
      <c r="H3" s="15"/>
      <c r="I3" s="50"/>
      <c r="J3" s="15"/>
      <c r="K3" s="15"/>
      <c r="L3" s="49"/>
    </row>
    <row r="4" spans="1:15" ht="18" customHeight="1" x14ac:dyDescent="0.15">
      <c r="A4" s="2" t="s">
        <v>9</v>
      </c>
      <c r="H4" s="15"/>
      <c r="I4" s="50"/>
      <c r="J4" s="15"/>
      <c r="K4" s="15"/>
      <c r="L4" s="49"/>
    </row>
    <row r="5" spans="1:15" ht="18" customHeight="1" x14ac:dyDescent="0.15">
      <c r="A5" s="69" t="s">
        <v>10</v>
      </c>
      <c r="B5" s="70" t="s">
        <v>11</v>
      </c>
      <c r="C5" s="69" t="s">
        <v>12</v>
      </c>
      <c r="D5" s="69"/>
      <c r="E5" s="69" t="s">
        <v>13</v>
      </c>
      <c r="F5" s="70"/>
      <c r="G5" s="70" t="s">
        <v>14</v>
      </c>
      <c r="H5" s="71" t="s">
        <v>15</v>
      </c>
      <c r="I5" s="70"/>
      <c r="J5" s="71"/>
    </row>
    <row r="6" spans="1:15" ht="18" customHeight="1" x14ac:dyDescent="0.15">
      <c r="A6" s="69"/>
      <c r="B6" s="70"/>
      <c r="C6" s="16" t="s">
        <v>16</v>
      </c>
      <c r="D6" s="16" t="s">
        <v>17</v>
      </c>
      <c r="E6" s="16" t="s">
        <v>16</v>
      </c>
      <c r="F6" s="17" t="s">
        <v>17</v>
      </c>
      <c r="G6" s="70"/>
      <c r="H6" s="18" t="s">
        <v>18</v>
      </c>
      <c r="I6" s="17" t="s">
        <v>19</v>
      </c>
      <c r="J6" s="18" t="s">
        <v>20</v>
      </c>
    </row>
    <row r="7" spans="1:15" ht="18" customHeight="1" x14ac:dyDescent="0.15">
      <c r="A7" s="19">
        <v>42757</v>
      </c>
      <c r="B7" s="10">
        <f t="shared" ref="B7:B13" si="0">G7/(1+C7+E7)</f>
        <v>315315.31531531498</v>
      </c>
      <c r="C7" s="20">
        <v>0.02</v>
      </c>
      <c r="D7" s="21">
        <f t="shared" ref="D7:D13" si="1">G7/(1+E7+C7)*C7</f>
        <v>6306.30630630631</v>
      </c>
      <c r="E7" s="20">
        <v>0.09</v>
      </c>
      <c r="F7" s="10">
        <f t="shared" ref="F7:F13" si="2">G7/(1+C7+E7)*E7</f>
        <v>28378.378378378398</v>
      </c>
      <c r="G7" s="22">
        <v>350000</v>
      </c>
      <c r="H7" s="19">
        <v>42760</v>
      </c>
      <c r="I7" s="10">
        <v>350000</v>
      </c>
      <c r="J7" s="51" t="s">
        <v>21</v>
      </c>
    </row>
    <row r="8" spans="1:15" ht="18" customHeight="1" x14ac:dyDescent="0.15">
      <c r="A8" s="19">
        <v>44085</v>
      </c>
      <c r="B8" s="10">
        <f t="shared" si="0"/>
        <v>86876.247706422</v>
      </c>
      <c r="C8" s="20">
        <v>0.02</v>
      </c>
      <c r="D8" s="21">
        <f t="shared" si="1"/>
        <v>1737.52495412844</v>
      </c>
      <c r="E8" s="20">
        <v>7.0000000000000007E-2</v>
      </c>
      <c r="F8" s="10">
        <f t="shared" si="2"/>
        <v>6081.3373394495402</v>
      </c>
      <c r="G8" s="22">
        <v>94695.11</v>
      </c>
      <c r="H8" s="19">
        <v>44151</v>
      </c>
      <c r="I8" s="10">
        <v>94695.11</v>
      </c>
      <c r="J8" s="51" t="s">
        <v>22</v>
      </c>
    </row>
    <row r="9" spans="1:15" ht="18" customHeight="1" x14ac:dyDescent="0.15">
      <c r="A9" s="19"/>
      <c r="B9" s="10">
        <f t="shared" si="0"/>
        <v>0</v>
      </c>
      <c r="C9" s="20"/>
      <c r="D9" s="21">
        <f t="shared" si="1"/>
        <v>0</v>
      </c>
      <c r="E9" s="20"/>
      <c r="F9" s="10">
        <f t="shared" si="2"/>
        <v>0</v>
      </c>
      <c r="G9" s="22"/>
      <c r="H9" s="19"/>
      <c r="I9" s="10"/>
      <c r="J9" s="51"/>
    </row>
    <row r="10" spans="1:15" ht="18" customHeight="1" x14ac:dyDescent="0.15">
      <c r="A10" s="19"/>
      <c r="B10" s="10">
        <f t="shared" si="0"/>
        <v>0</v>
      </c>
      <c r="C10" s="20"/>
      <c r="D10" s="21">
        <f t="shared" si="1"/>
        <v>0</v>
      </c>
      <c r="E10" s="20"/>
      <c r="F10" s="10">
        <f t="shared" si="2"/>
        <v>0</v>
      </c>
      <c r="G10" s="22"/>
      <c r="H10" s="19"/>
      <c r="I10" s="10"/>
      <c r="J10" s="51"/>
    </row>
    <row r="11" spans="1:15" ht="18" customHeight="1" x14ac:dyDescent="0.15">
      <c r="A11" s="19"/>
      <c r="B11" s="10">
        <f t="shared" si="0"/>
        <v>0</v>
      </c>
      <c r="C11" s="20"/>
      <c r="D11" s="21">
        <f t="shared" si="1"/>
        <v>0</v>
      </c>
      <c r="E11" s="20"/>
      <c r="F11" s="10">
        <f t="shared" si="2"/>
        <v>0</v>
      </c>
      <c r="G11" s="22"/>
      <c r="H11" s="19"/>
      <c r="I11" s="10"/>
      <c r="J11" s="51"/>
    </row>
    <row r="12" spans="1:15" ht="18" customHeight="1" x14ac:dyDescent="0.15">
      <c r="A12" s="19"/>
      <c r="B12" s="10">
        <f t="shared" si="0"/>
        <v>0</v>
      </c>
      <c r="C12" s="20"/>
      <c r="D12" s="21">
        <f t="shared" si="1"/>
        <v>0</v>
      </c>
      <c r="E12" s="20"/>
      <c r="F12" s="10">
        <f t="shared" si="2"/>
        <v>0</v>
      </c>
      <c r="G12" s="22"/>
      <c r="H12" s="19"/>
      <c r="I12" s="10"/>
      <c r="J12" s="51"/>
    </row>
    <row r="13" spans="1:15" ht="18" customHeight="1" x14ac:dyDescent="0.15">
      <c r="A13" s="19"/>
      <c r="B13" s="10">
        <f t="shared" si="0"/>
        <v>0</v>
      </c>
      <c r="C13" s="20"/>
      <c r="D13" s="21">
        <f t="shared" si="1"/>
        <v>0</v>
      </c>
      <c r="E13" s="20"/>
      <c r="F13" s="10">
        <f t="shared" si="2"/>
        <v>0</v>
      </c>
      <c r="G13" s="22"/>
      <c r="H13" s="19"/>
      <c r="I13" s="10"/>
      <c r="J13" s="51"/>
    </row>
    <row r="14" spans="1:15" ht="18" customHeight="1" x14ac:dyDescent="0.15">
      <c r="A14" s="23" t="s">
        <v>23</v>
      </c>
      <c r="B14" s="24">
        <f>SUM(B7:B13)</f>
        <v>402191.56302173698</v>
      </c>
      <c r="C14" s="25"/>
      <c r="D14" s="25">
        <f>SUM(D7:D13)</f>
        <v>8043.8312604347502</v>
      </c>
      <c r="E14" s="25"/>
      <c r="F14" s="26">
        <f>SUM(F7:F13)</f>
        <v>34459.715717827901</v>
      </c>
      <c r="G14" s="25">
        <f>SUM(G7:G13)</f>
        <v>444695.11</v>
      </c>
      <c r="H14" s="27"/>
      <c r="I14" s="25">
        <f>SUM(I7:I13)</f>
        <v>444695.11</v>
      </c>
      <c r="J14" s="27"/>
    </row>
    <row r="15" spans="1:15" ht="18" customHeight="1" x14ac:dyDescent="0.15">
      <c r="A15" s="2" t="s">
        <v>24</v>
      </c>
      <c r="J15" s="4"/>
      <c r="K15" s="4"/>
      <c r="L15" s="52"/>
    </row>
    <row r="16" spans="1:15" ht="18" customHeight="1" x14ac:dyDescent="0.15">
      <c r="A16" s="28" t="s">
        <v>25</v>
      </c>
      <c r="B16" s="17" t="s">
        <v>26</v>
      </c>
      <c r="C16" s="16" t="s">
        <v>27</v>
      </c>
      <c r="D16" s="16" t="s">
        <v>28</v>
      </c>
      <c r="E16" s="16" t="s">
        <v>16</v>
      </c>
      <c r="F16" s="17" t="s">
        <v>29</v>
      </c>
      <c r="G16" s="17" t="s">
        <v>14</v>
      </c>
      <c r="H16" s="16" t="s">
        <v>30</v>
      </c>
      <c r="I16" s="17" t="s">
        <v>31</v>
      </c>
      <c r="J16" s="16" t="s">
        <v>20</v>
      </c>
      <c r="K16" s="53" t="s">
        <v>32</v>
      </c>
      <c r="L16" s="54" t="s">
        <v>33</v>
      </c>
      <c r="M16" s="18" t="s">
        <v>34</v>
      </c>
      <c r="N16" s="18" t="s">
        <v>35</v>
      </c>
      <c r="O16" s="18" t="s">
        <v>36</v>
      </c>
    </row>
    <row r="17" spans="1:15" s="1" customFormat="1" ht="18" customHeight="1" x14ac:dyDescent="0.15">
      <c r="A17" s="29">
        <v>42736</v>
      </c>
      <c r="B17" s="30">
        <f>ROUND(G17/(1+E17),2)</f>
        <v>194174.76</v>
      </c>
      <c r="C17" s="31"/>
      <c r="D17" s="32" t="s">
        <v>37</v>
      </c>
      <c r="E17" s="33">
        <v>0.03</v>
      </c>
      <c r="F17" s="30">
        <f>ROUND(G17/(1+E17)*E17,2)</f>
        <v>5825.24</v>
      </c>
      <c r="G17" s="34">
        <v>200000</v>
      </c>
      <c r="H17" s="19"/>
      <c r="I17" s="10"/>
      <c r="J17" s="51"/>
      <c r="K17" s="27" t="s">
        <v>38</v>
      </c>
      <c r="L17" s="55" t="s">
        <v>39</v>
      </c>
      <c r="M17" s="56"/>
      <c r="N17" s="56"/>
      <c r="O17" s="57"/>
    </row>
    <row r="18" spans="1:15" s="1" customFormat="1" ht="18" customHeight="1" x14ac:dyDescent="0.15">
      <c r="A18" s="29"/>
      <c r="B18" s="30">
        <f>ROUND(G18/(1+E18),2)</f>
        <v>0</v>
      </c>
      <c r="C18" s="31"/>
      <c r="D18" s="32"/>
      <c r="E18" s="33"/>
      <c r="F18" s="30">
        <f>ROUND(G18/(1+E18)*E18,2)</f>
        <v>0</v>
      </c>
      <c r="G18" s="34"/>
      <c r="H18" s="19" t="s">
        <v>40</v>
      </c>
      <c r="I18" s="10">
        <v>309974.56</v>
      </c>
      <c r="J18" s="51"/>
      <c r="K18" s="27" t="s">
        <v>41</v>
      </c>
      <c r="L18" s="55"/>
      <c r="M18" s="56"/>
      <c r="N18" s="56"/>
      <c r="O18" s="57"/>
    </row>
    <row r="19" spans="1:15" s="1" customFormat="1" ht="18" customHeight="1" x14ac:dyDescent="0.15">
      <c r="A19" s="29">
        <v>44136</v>
      </c>
      <c r="B19" s="30">
        <f>ROUND(G19/(1+E19),2)</f>
        <v>70000</v>
      </c>
      <c r="C19" s="31" t="s">
        <v>42</v>
      </c>
      <c r="D19" s="32" t="s">
        <v>43</v>
      </c>
      <c r="E19" s="33"/>
      <c r="F19" s="30">
        <f>ROUND(G19/(1+E19)*E19,2)</f>
        <v>0</v>
      </c>
      <c r="G19" s="34">
        <v>70000</v>
      </c>
      <c r="H19" s="19"/>
      <c r="I19" s="10"/>
      <c r="J19" s="51"/>
      <c r="K19" s="58" t="s">
        <v>44</v>
      </c>
      <c r="L19" s="55" t="s">
        <v>45</v>
      </c>
      <c r="M19" s="56" t="s">
        <v>46</v>
      </c>
      <c r="N19" s="56"/>
      <c r="O19" s="57"/>
    </row>
    <row r="20" spans="1:15" s="1" customFormat="1" ht="18" customHeight="1" x14ac:dyDescent="0.15">
      <c r="A20" s="29">
        <v>44136</v>
      </c>
      <c r="B20" s="30">
        <f>ROUND(G20/(1+E20),2)</f>
        <v>20000</v>
      </c>
      <c r="C20" s="31" t="s">
        <v>42</v>
      </c>
      <c r="D20" s="32" t="s">
        <v>43</v>
      </c>
      <c r="E20" s="33"/>
      <c r="F20" s="30">
        <f>ROUND(G20/(1+E20)*E20,2)</f>
        <v>0</v>
      </c>
      <c r="G20" s="34">
        <v>20000</v>
      </c>
      <c r="H20" s="19"/>
      <c r="I20" s="10"/>
      <c r="J20" s="51"/>
      <c r="K20" s="58" t="s">
        <v>44</v>
      </c>
      <c r="L20" s="55" t="s">
        <v>47</v>
      </c>
      <c r="M20" s="56" t="s">
        <v>46</v>
      </c>
      <c r="N20" s="56"/>
      <c r="O20" s="57"/>
    </row>
    <row r="21" spans="1:15" s="1" customFormat="1" ht="18" customHeight="1" x14ac:dyDescent="0.15">
      <c r="A21" s="29"/>
      <c r="B21" s="30">
        <f>ROUND(G21/(1+E21),2)</f>
        <v>0</v>
      </c>
      <c r="C21" s="31"/>
      <c r="D21" s="32"/>
      <c r="E21" s="33"/>
      <c r="F21" s="30">
        <f>ROUND(G21/(1+E21)*E21,2)</f>
        <v>0</v>
      </c>
      <c r="G21" s="34"/>
      <c r="H21" s="35">
        <v>44173</v>
      </c>
      <c r="I21" s="30">
        <v>70000</v>
      </c>
      <c r="J21" s="56"/>
      <c r="K21" s="58" t="s">
        <v>44</v>
      </c>
      <c r="L21" s="55" t="s">
        <v>45</v>
      </c>
      <c r="M21" s="56"/>
      <c r="N21" s="56"/>
      <c r="O21" s="57"/>
    </row>
    <row r="22" spans="1:15" s="1" customFormat="1" ht="18" customHeight="1" x14ac:dyDescent="0.15">
      <c r="A22" s="29"/>
      <c r="B22" s="30"/>
      <c r="C22" s="31"/>
      <c r="D22" s="32"/>
      <c r="E22" s="33"/>
      <c r="F22" s="30"/>
      <c r="G22" s="34"/>
      <c r="H22" s="35">
        <v>44173</v>
      </c>
      <c r="I22" s="30">
        <v>16832.95</v>
      </c>
      <c r="J22" s="56"/>
      <c r="K22" s="58" t="s">
        <v>44</v>
      </c>
      <c r="L22" s="55" t="s">
        <v>47</v>
      </c>
      <c r="M22" s="56"/>
      <c r="N22" s="56"/>
      <c r="O22" s="57"/>
    </row>
    <row r="23" spans="1:15" s="1" customFormat="1" ht="18" customHeight="1" x14ac:dyDescent="0.15">
      <c r="A23" s="29"/>
      <c r="B23" s="30"/>
      <c r="C23" s="31"/>
      <c r="D23" s="32"/>
      <c r="E23" s="33"/>
      <c r="F23" s="30"/>
      <c r="G23" s="34"/>
      <c r="H23" s="19"/>
      <c r="I23" s="10"/>
      <c r="J23" s="51"/>
      <c r="K23" s="58"/>
      <c r="L23" s="55"/>
      <c r="M23" s="56"/>
      <c r="N23" s="56"/>
      <c r="O23" s="57"/>
    </row>
    <row r="24" spans="1:15" s="1" customFormat="1" ht="18" customHeight="1" x14ac:dyDescent="0.15">
      <c r="A24" s="29"/>
      <c r="B24" s="30"/>
      <c r="C24" s="31"/>
      <c r="D24" s="32"/>
      <c r="E24" s="33"/>
      <c r="F24" s="30"/>
      <c r="G24" s="34"/>
      <c r="H24" s="19" t="s">
        <v>48</v>
      </c>
      <c r="I24" s="10">
        <v>100</v>
      </c>
      <c r="J24" s="51" t="s">
        <v>49</v>
      </c>
      <c r="K24" s="58" t="s">
        <v>50</v>
      </c>
      <c r="L24" s="55"/>
      <c r="M24" s="56"/>
      <c r="N24" s="56"/>
      <c r="O24" s="57"/>
    </row>
    <row r="25" spans="1:15" s="1" customFormat="1" ht="18" customHeight="1" x14ac:dyDescent="0.15">
      <c r="A25" s="29"/>
      <c r="B25" s="30"/>
      <c r="C25" s="31"/>
      <c r="D25" s="32"/>
      <c r="E25" s="33"/>
      <c r="F25" s="30"/>
      <c r="G25" s="34"/>
      <c r="H25" s="19" t="s">
        <v>48</v>
      </c>
      <c r="I25" s="10">
        <v>500</v>
      </c>
      <c r="J25" s="51" t="s">
        <v>49</v>
      </c>
      <c r="K25" s="58" t="s">
        <v>51</v>
      </c>
      <c r="L25" s="55"/>
      <c r="M25" s="56"/>
      <c r="N25" s="56"/>
      <c r="O25" s="57"/>
    </row>
    <row r="26" spans="1:15" s="1" customFormat="1" ht="18" customHeight="1" x14ac:dyDescent="0.15">
      <c r="A26" s="29"/>
      <c r="B26" s="30">
        <f t="shared" ref="B26:B30" si="3">ROUND(G26/(1+E26),2)</f>
        <v>0</v>
      </c>
      <c r="C26" s="31"/>
      <c r="D26" s="32"/>
      <c r="E26" s="36"/>
      <c r="F26" s="30">
        <f t="shared" ref="F26:F30" si="4">ROUND(G26/(1+E26)*E26,2)</f>
        <v>0</v>
      </c>
      <c r="G26" s="22"/>
      <c r="H26" s="19" t="s">
        <v>48</v>
      </c>
      <c r="I26" s="10">
        <v>451.06</v>
      </c>
      <c r="J26" s="51" t="s">
        <v>52</v>
      </c>
      <c r="K26" s="58" t="s">
        <v>53</v>
      </c>
      <c r="L26" s="55"/>
      <c r="M26" s="56"/>
      <c r="N26" s="56"/>
      <c r="O26" s="57"/>
    </row>
    <row r="27" spans="1:15" s="1" customFormat="1" ht="18" customHeight="1" x14ac:dyDescent="0.15">
      <c r="A27" s="29"/>
      <c r="B27" s="30">
        <f t="shared" si="3"/>
        <v>0</v>
      </c>
      <c r="C27" s="31"/>
      <c r="D27" s="32"/>
      <c r="E27" s="36"/>
      <c r="F27" s="30">
        <f t="shared" si="4"/>
        <v>0</v>
      </c>
      <c r="G27" s="22"/>
      <c r="H27" s="19" t="s">
        <v>48</v>
      </c>
      <c r="I27" s="10">
        <v>6811.1</v>
      </c>
      <c r="J27" s="51" t="s">
        <v>49</v>
      </c>
      <c r="K27" s="58" t="s">
        <v>54</v>
      </c>
      <c r="L27" s="55"/>
      <c r="M27" s="56"/>
      <c r="N27" s="56"/>
      <c r="O27" s="57"/>
    </row>
    <row r="28" spans="1:15" s="1" customFormat="1" ht="18" customHeight="1" x14ac:dyDescent="0.15">
      <c r="A28" s="29"/>
      <c r="B28" s="30">
        <f t="shared" si="3"/>
        <v>0</v>
      </c>
      <c r="C28" s="31"/>
      <c r="D28" s="32"/>
      <c r="E28" s="33"/>
      <c r="F28" s="30">
        <f t="shared" si="4"/>
        <v>0</v>
      </c>
      <c r="G28" s="22"/>
      <c r="H28" s="19" t="s">
        <v>55</v>
      </c>
      <c r="I28" s="10">
        <v>500</v>
      </c>
      <c r="J28" s="51" t="s">
        <v>49</v>
      </c>
      <c r="K28" s="58" t="s">
        <v>51</v>
      </c>
      <c r="L28" s="55"/>
      <c r="M28" s="56"/>
      <c r="N28" s="56"/>
      <c r="O28" s="57"/>
    </row>
    <row r="29" spans="1:15" s="1" customFormat="1" ht="18" customHeight="1" x14ac:dyDescent="0.15">
      <c r="A29" s="29"/>
      <c r="B29" s="30">
        <f t="shared" si="3"/>
        <v>0</v>
      </c>
      <c r="C29" s="31"/>
      <c r="D29" s="32"/>
      <c r="E29" s="36"/>
      <c r="F29" s="30">
        <f t="shared" si="4"/>
        <v>0</v>
      </c>
      <c r="G29" s="22"/>
      <c r="H29" s="19" t="s">
        <v>55</v>
      </c>
      <c r="I29" s="10">
        <v>24808.45</v>
      </c>
      <c r="J29" s="51" t="s">
        <v>49</v>
      </c>
      <c r="K29" s="58" t="s">
        <v>54</v>
      </c>
      <c r="L29" s="55"/>
      <c r="M29" s="56"/>
      <c r="N29" s="56"/>
      <c r="O29" s="57"/>
    </row>
    <row r="30" spans="1:15" s="1" customFormat="1" ht="18" customHeight="1" x14ac:dyDescent="0.15">
      <c r="A30" s="29"/>
      <c r="B30" s="30">
        <f t="shared" si="3"/>
        <v>14716.99</v>
      </c>
      <c r="C30" s="31"/>
      <c r="D30" s="32"/>
      <c r="E30" s="33"/>
      <c r="F30" s="30">
        <f t="shared" si="4"/>
        <v>0</v>
      </c>
      <c r="G30" s="10">
        <v>14716.99</v>
      </c>
      <c r="H30" s="19" t="s">
        <v>55</v>
      </c>
      <c r="I30" s="10">
        <v>14716.99</v>
      </c>
      <c r="J30" s="51" t="s">
        <v>49</v>
      </c>
      <c r="K30" s="58" t="s">
        <v>56</v>
      </c>
      <c r="L30" s="55"/>
      <c r="M30" s="59"/>
      <c r="N30" s="56"/>
      <c r="O30" s="57"/>
    </row>
    <row r="31" spans="1:15" s="1" customFormat="1" ht="18" customHeight="1" x14ac:dyDescent="0.15">
      <c r="A31" s="25" t="s">
        <v>23</v>
      </c>
      <c r="B31" s="24">
        <f>SUM(B17:B30)</f>
        <v>298891.75</v>
      </c>
      <c r="C31" s="25"/>
      <c r="D31" s="37"/>
      <c r="E31" s="37"/>
      <c r="F31" s="26">
        <f>SUM(F17:F30)</f>
        <v>5825.24</v>
      </c>
      <c r="G31" s="38">
        <f>SUM(G17:G30)</f>
        <v>304716.99</v>
      </c>
      <c r="H31" s="39"/>
      <c r="I31" s="25">
        <f>SUM(I17:I30)</f>
        <v>444695.11</v>
      </c>
      <c r="J31" s="60"/>
      <c r="K31" s="37"/>
      <c r="L31" s="61"/>
      <c r="M31" s="51"/>
      <c r="N31" s="51"/>
      <c r="O31" s="27"/>
    </row>
    <row r="32" spans="1:15" s="1" customFormat="1" ht="18" customHeight="1" x14ac:dyDescent="0.15">
      <c r="A32" s="40" t="s">
        <v>57</v>
      </c>
      <c r="B32" s="40">
        <f>B14-B31</f>
        <v>103299.81302173701</v>
      </c>
      <c r="C32" s="40"/>
      <c r="D32" s="41"/>
      <c r="E32" s="41"/>
      <c r="F32" s="42"/>
      <c r="G32" s="40">
        <f>G14-G31</f>
        <v>139978.12</v>
      </c>
      <c r="H32" s="18" t="s">
        <v>58</v>
      </c>
      <c r="I32" s="25">
        <f>I14-I31</f>
        <v>0</v>
      </c>
      <c r="J32" s="6"/>
      <c r="K32" s="62"/>
      <c r="L32" s="7"/>
      <c r="M32" s="63"/>
      <c r="N32" s="63"/>
      <c r="O32" s="6"/>
    </row>
    <row r="33" spans="1:15" s="1" customFormat="1" ht="18" customHeight="1" x14ac:dyDescent="0.15">
      <c r="A33" s="2" t="s">
        <v>59</v>
      </c>
      <c r="B33" s="3"/>
      <c r="C33" s="2"/>
      <c r="D33" s="4"/>
      <c r="E33" s="4"/>
      <c r="F33" s="3"/>
      <c r="G33" s="3"/>
      <c r="H33" s="4"/>
      <c r="I33" s="3"/>
      <c r="J33" s="5"/>
      <c r="K33" s="6"/>
      <c r="L33" s="7"/>
      <c r="M33" s="6"/>
      <c r="N33" s="6"/>
      <c r="O33" s="6"/>
    </row>
    <row r="34" spans="1:15" s="1" customFormat="1" ht="18" customHeight="1" x14ac:dyDescent="0.15">
      <c r="A34" s="18" t="s">
        <v>60</v>
      </c>
      <c r="B34" s="17" t="s">
        <v>61</v>
      </c>
      <c r="C34" s="27"/>
      <c r="D34" s="18" t="s">
        <v>60</v>
      </c>
      <c r="E34" s="16" t="s">
        <v>16</v>
      </c>
      <c r="F34" s="17" t="s">
        <v>61</v>
      </c>
      <c r="G34" s="43" t="s">
        <v>62</v>
      </c>
      <c r="H34" s="4"/>
      <c r="I34" s="3"/>
      <c r="J34" s="5"/>
      <c r="K34" s="6"/>
      <c r="L34" s="7"/>
      <c r="M34" s="6"/>
      <c r="N34" s="6"/>
      <c r="O34" s="6"/>
    </row>
    <row r="35" spans="1:15" s="1" customFormat="1" ht="18" customHeight="1" x14ac:dyDescent="0.15">
      <c r="A35" s="27" t="s">
        <v>63</v>
      </c>
      <c r="B35" s="30">
        <f>(B14-B31)*0.25</f>
        <v>25824.9532554342</v>
      </c>
      <c r="C35" s="27"/>
      <c r="D35" s="23" t="s">
        <v>64</v>
      </c>
      <c r="E35" s="18" t="s">
        <v>65</v>
      </c>
      <c r="F35" s="26">
        <f>F14-F31</f>
        <v>28634.4757178279</v>
      </c>
      <c r="G35" s="44">
        <f>F8</f>
        <v>6081.3373394495402</v>
      </c>
      <c r="H35" s="4"/>
      <c r="I35" s="3"/>
      <c r="J35" s="5"/>
      <c r="K35" s="6"/>
      <c r="L35" s="7"/>
      <c r="M35" s="6"/>
      <c r="N35" s="6"/>
      <c r="O35" s="6"/>
    </row>
    <row r="36" spans="1:15" s="1" customFormat="1" ht="18" customHeight="1" x14ac:dyDescent="0.15">
      <c r="A36" s="27" t="s">
        <v>66</v>
      </c>
      <c r="B36" s="45">
        <f>G14*0.0003</f>
        <v>133.40853300000001</v>
      </c>
      <c r="C36" s="27"/>
      <c r="D36" s="46" t="s">
        <v>67</v>
      </c>
      <c r="E36" s="11">
        <v>7.0000000000000007E-2</v>
      </c>
      <c r="F36" s="10">
        <f>F35*E36</f>
        <v>2004.41330024795</v>
      </c>
      <c r="G36" s="47">
        <f>G35*0.07</f>
        <v>425.69361376146799</v>
      </c>
      <c r="H36" s="4"/>
      <c r="I36" s="3"/>
      <c r="J36" s="5"/>
      <c r="K36" s="6"/>
      <c r="L36" s="7"/>
      <c r="M36" s="6"/>
      <c r="N36" s="6"/>
      <c r="O36" s="6"/>
    </row>
    <row r="37" spans="1:15" s="1" customFormat="1" ht="18" customHeight="1" x14ac:dyDescent="0.15">
      <c r="A37" s="27" t="s">
        <v>68</v>
      </c>
      <c r="B37" s="45">
        <f>B14*0.0006</f>
        <v>241.31493781304201</v>
      </c>
      <c r="C37" s="27"/>
      <c r="D37" s="46" t="s">
        <v>69</v>
      </c>
      <c r="E37" s="11">
        <v>0.03</v>
      </c>
      <c r="F37" s="10">
        <f>F35*E37</f>
        <v>859.03427153483699</v>
      </c>
      <c r="G37" s="47">
        <f>G35*E37</f>
        <v>182.44012018348599</v>
      </c>
      <c r="H37" s="4"/>
      <c r="I37" s="3"/>
      <c r="J37" s="5"/>
      <c r="K37" s="6"/>
      <c r="L37" s="7"/>
      <c r="M37" s="6"/>
      <c r="N37" s="6"/>
      <c r="O37" s="6"/>
    </row>
    <row r="38" spans="1:15" s="1" customFormat="1" ht="18" customHeight="1" x14ac:dyDescent="0.15">
      <c r="A38" s="27"/>
      <c r="B38" s="10"/>
      <c r="C38" s="27"/>
      <c r="D38" s="46" t="s">
        <v>70</v>
      </c>
      <c r="E38" s="11">
        <v>0.02</v>
      </c>
      <c r="F38" s="10">
        <f>F35*E38</f>
        <v>572.68951435655799</v>
      </c>
      <c r="G38" s="47">
        <f>G35*E38</f>
        <v>121.626746788991</v>
      </c>
      <c r="H38" s="4"/>
      <c r="I38" s="3"/>
      <c r="J38" s="5"/>
      <c r="K38" s="6"/>
      <c r="L38" s="7"/>
      <c r="M38" s="6"/>
      <c r="N38" s="6"/>
      <c r="O38" s="6"/>
    </row>
    <row r="39" spans="1:15" s="1" customFormat="1" ht="18" customHeight="1" x14ac:dyDescent="0.15">
      <c r="A39" s="23" t="s">
        <v>71</v>
      </c>
      <c r="B39" s="24">
        <f>SUM(B35:B38)</f>
        <v>26199.6767262473</v>
      </c>
      <c r="C39" s="27"/>
      <c r="D39" s="28" t="s">
        <v>71</v>
      </c>
      <c r="E39" s="23"/>
      <c r="F39" s="26">
        <f>SUM(F35:F38)</f>
        <v>32070.612803967299</v>
      </c>
      <c r="G39" s="44">
        <f>SUM(G35:G38)</f>
        <v>6811.0978201834896</v>
      </c>
      <c r="H39" s="4"/>
      <c r="I39" s="3"/>
      <c r="J39" s="5"/>
      <c r="K39" s="6"/>
      <c r="L39" s="7"/>
      <c r="M39" s="6"/>
      <c r="N39" s="6"/>
      <c r="O39" s="6"/>
    </row>
    <row r="40" spans="1:15" s="1" customFormat="1" ht="18" customHeight="1" x14ac:dyDescent="0.15">
      <c r="A40" s="2"/>
      <c r="B40" s="3"/>
      <c r="C40" s="2"/>
      <c r="D40" s="10" t="s">
        <v>66</v>
      </c>
      <c r="E40" s="48">
        <v>2.9999999999999997E-4</v>
      </c>
      <c r="F40" s="10">
        <v>0</v>
      </c>
      <c r="G40" s="47">
        <v>0</v>
      </c>
      <c r="H40" s="4"/>
      <c r="I40" s="3"/>
      <c r="J40" s="5"/>
      <c r="K40" s="6"/>
      <c r="L40" s="7"/>
      <c r="M40" s="6"/>
      <c r="N40" s="6"/>
      <c r="O40" s="6"/>
    </row>
    <row r="41" spans="1:15" s="1" customFormat="1" ht="18" customHeight="1" x14ac:dyDescent="0.15">
      <c r="A41" s="2"/>
      <c r="B41" s="3"/>
      <c r="C41" s="2"/>
      <c r="D41" s="10" t="s">
        <v>68</v>
      </c>
      <c r="E41" s="48">
        <v>5.9999999999999995E-4</v>
      </c>
      <c r="F41" s="10">
        <v>0</v>
      </c>
      <c r="G41" s="47">
        <v>0</v>
      </c>
      <c r="H41" s="4"/>
      <c r="I41" s="3"/>
      <c r="J41" s="5"/>
      <c r="K41" s="6"/>
      <c r="L41" s="7"/>
      <c r="M41" s="6"/>
      <c r="N41" s="6"/>
      <c r="O41" s="6"/>
    </row>
    <row r="42" spans="1:15" s="1" customFormat="1" ht="18" customHeight="1" x14ac:dyDescent="0.15">
      <c r="A42" s="2"/>
      <c r="B42" s="3"/>
      <c r="C42" s="2"/>
      <c r="D42" s="16" t="s">
        <v>71</v>
      </c>
      <c r="E42" s="37"/>
      <c r="F42" s="25">
        <f>F41+F40</f>
        <v>0</v>
      </c>
      <c r="G42" s="43">
        <f>G40+G41</f>
        <v>0</v>
      </c>
      <c r="H42" s="4"/>
      <c r="I42" s="3"/>
      <c r="J42" s="5"/>
      <c r="K42" s="6"/>
      <c r="L42" s="7"/>
      <c r="M42" s="6"/>
      <c r="N42" s="6"/>
      <c r="O42" s="6"/>
    </row>
    <row r="43" spans="1:15" s="1" customFormat="1" ht="18" customHeight="1" x14ac:dyDescent="0.15">
      <c r="A43" s="2"/>
      <c r="B43" s="3"/>
      <c r="C43" s="2"/>
      <c r="D43" s="16" t="s">
        <v>23</v>
      </c>
      <c r="E43" s="25"/>
      <c r="F43" s="25">
        <f>F39+F42</f>
        <v>32070.612803967299</v>
      </c>
      <c r="G43" s="43">
        <f>G39+G42</f>
        <v>6811.0978201834896</v>
      </c>
      <c r="H43" s="4"/>
      <c r="I43" s="3"/>
      <c r="J43" s="5"/>
      <c r="K43" s="6"/>
      <c r="L43" s="7"/>
      <c r="M43" s="6"/>
      <c r="N43" s="6"/>
      <c r="O43" s="6"/>
    </row>
    <row r="44" spans="1:15" s="1" customFormat="1" ht="18" customHeight="1" x14ac:dyDescent="0.15">
      <c r="A44" s="2"/>
      <c r="B44" s="3"/>
      <c r="C44" s="2"/>
      <c r="D44" s="4"/>
      <c r="E44" s="4"/>
      <c r="F44" s="3"/>
      <c r="G44" s="3"/>
      <c r="H44" s="4"/>
      <c r="I44" s="3"/>
      <c r="J44" s="5"/>
      <c r="K44" s="6"/>
      <c r="L44" s="7"/>
      <c r="M44" s="6"/>
      <c r="N44" s="6"/>
      <c r="O44" s="6"/>
    </row>
    <row r="45" spans="1:15" ht="18" customHeight="1" x14ac:dyDescent="0.15">
      <c r="C45" s="2"/>
    </row>
    <row r="46" spans="1:15" ht="18" customHeight="1" x14ac:dyDescent="0.15">
      <c r="C46" s="2"/>
    </row>
    <row r="47" spans="1:15" ht="18" customHeight="1" x14ac:dyDescent="0.15">
      <c r="C47" s="2"/>
    </row>
    <row r="48" spans="1:15" ht="18" customHeight="1" x14ac:dyDescent="0.15">
      <c r="C48" s="2"/>
    </row>
    <row r="49" spans="3:3" ht="18" customHeight="1" x14ac:dyDescent="0.15">
      <c r="C49" s="2"/>
    </row>
    <row r="50" spans="3:3" ht="18" customHeight="1" x14ac:dyDescent="0.15">
      <c r="C50" s="2"/>
    </row>
    <row r="51" spans="3:3" ht="18" customHeight="1" x14ac:dyDescent="0.15">
      <c r="C51" s="2"/>
    </row>
    <row r="52" spans="3:3" ht="18" customHeight="1" x14ac:dyDescent="0.15">
      <c r="C52" s="2"/>
    </row>
    <row r="53" spans="3:3" ht="18" customHeight="1" x14ac:dyDescent="0.15">
      <c r="C53" s="2"/>
    </row>
    <row r="54" spans="3:3" ht="18" customHeight="1" x14ac:dyDescent="0.15">
      <c r="C54" s="2"/>
    </row>
    <row r="55" spans="3:3" ht="18" customHeight="1" x14ac:dyDescent="0.15">
      <c r="C55" s="2"/>
    </row>
    <row r="56" spans="3:3" ht="18" customHeight="1" x14ac:dyDescent="0.15">
      <c r="C56" s="2"/>
    </row>
    <row r="57" spans="3:3" ht="18" customHeight="1" x14ac:dyDescent="0.15">
      <c r="C57" s="2"/>
    </row>
    <row r="58" spans="3:3" ht="18" customHeight="1" x14ac:dyDescent="0.15">
      <c r="C58" s="2"/>
    </row>
    <row r="59" spans="3:3" ht="18" customHeight="1" x14ac:dyDescent="0.15">
      <c r="C59" s="2"/>
    </row>
    <row r="60" spans="3:3" ht="18" customHeight="1" x14ac:dyDescent="0.15">
      <c r="C60" s="2"/>
    </row>
    <row r="61" spans="3:3" x14ac:dyDescent="0.15">
      <c r="C61" s="2"/>
    </row>
    <row r="62" spans="3:3" x14ac:dyDescent="0.15">
      <c r="C62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" type="noConversion"/>
  <pageMargins left="0.23622047244094499" right="0.23622047244094499" top="0.31496062992126" bottom="0.15748031496063" header="0.31496062992126" footer="0.31496062992126"/>
  <pageSetup paperSize="9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微软用户</cp:lastModifiedBy>
  <cp:lastPrinted>2016-11-23T10:22:00Z</cp:lastPrinted>
  <dcterms:created xsi:type="dcterms:W3CDTF">2016-07-12T06:03:00Z</dcterms:created>
  <dcterms:modified xsi:type="dcterms:W3CDTF">2024-09-09T08:22:48Z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