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谯城区2016年农村公路" sheetId="7" r:id="rId1"/>
  </sheets>
  <definedNames>
    <definedName name="_xlnm._FilterDatabase" localSheetId="0" hidden="1">谯城区2016年农村公路!$A$15:$O$29</definedName>
  </definedNames>
  <calcPr calcId="144525" concurrentCalc="0"/>
</workbook>
</file>

<file path=xl/comments1.xml><?xml version="1.0" encoding="utf-8"?>
<comments xmlns="http://schemas.openxmlformats.org/spreadsheetml/2006/main">
  <authors>
    <author>cw05</author>
    <author>qyr</author>
  </authors>
  <commentList>
    <comment ref="A41" authorId="0">
      <text>
        <r>
          <rPr>
            <b/>
            <sz val="9"/>
            <rFont val="宋体"/>
            <charset val="134"/>
          </rPr>
          <t>cw05:</t>
        </r>
        <r>
          <rPr>
            <sz val="9"/>
            <rFont val="宋体"/>
            <charset val="134"/>
          </rPr>
          <t xml:space="preserve">
当地未缴，本地代扣代缴，含税价*0.0003。</t>
        </r>
      </text>
    </comment>
    <comment ref="A42" authorId="0">
      <text>
        <r>
          <rPr>
            <b/>
            <sz val="9"/>
            <rFont val="宋体"/>
            <charset val="134"/>
          </rPr>
          <t>cw05:</t>
        </r>
        <r>
          <rPr>
            <sz val="9"/>
            <rFont val="宋体"/>
            <charset val="134"/>
          </rPr>
          <t xml:space="preserve">
当地未缴，本地代扣代缴，不含税销售额*0.0006</t>
        </r>
      </text>
    </comment>
    <comment ref="L45" authorId="1">
      <text>
        <r>
          <rPr>
            <b/>
            <sz val="9"/>
            <rFont val="宋体"/>
            <charset val="134"/>
          </rPr>
          <t>qyr:</t>
        </r>
        <r>
          <rPr>
            <sz val="9"/>
            <rFont val="宋体"/>
            <charset val="134"/>
          </rPr>
          <t xml:space="preserve">
异地已预交99.84</t>
        </r>
      </text>
    </comment>
    <comment ref="L46" authorId="1">
      <text>
        <r>
          <rPr>
            <b/>
            <sz val="9"/>
            <rFont val="宋体"/>
            <charset val="134"/>
          </rPr>
          <t>qyr:</t>
        </r>
        <r>
          <rPr>
            <sz val="9"/>
            <rFont val="宋体"/>
            <charset val="134"/>
          </rPr>
          <t xml:space="preserve">
异地已预缴183.2</t>
        </r>
      </text>
    </comment>
  </commentList>
</comments>
</file>

<file path=xl/sharedStrings.xml><?xml version="1.0" encoding="utf-8"?>
<sst xmlns="http://schemas.openxmlformats.org/spreadsheetml/2006/main" count="102" uniqueCount="67">
  <si>
    <t xml:space="preserve"> C4238   池州市贵池区马衙街道峡山社区马江路至枫岭路及驼弯路路面硬化项目</t>
  </si>
  <si>
    <t>中标日期</t>
  </si>
  <si>
    <t>2016.7.11</t>
  </si>
  <si>
    <t>杨龙文13645668444</t>
  </si>
  <si>
    <t>池州市贵池区人民政府马衙街道办事处</t>
  </si>
  <si>
    <t>决算日期</t>
  </si>
  <si>
    <t>销售开票：</t>
  </si>
  <si>
    <t>开票日期</t>
  </si>
  <si>
    <t>收入金额</t>
  </si>
  <si>
    <t>工程地缴税</t>
  </si>
  <si>
    <t>企业本地缴税</t>
  </si>
  <si>
    <t>价税合计</t>
  </si>
  <si>
    <t>到款情况</t>
  </si>
  <si>
    <t>税率</t>
  </si>
  <si>
    <t>增值税额</t>
  </si>
  <si>
    <t>日期</t>
  </si>
  <si>
    <t>金额</t>
  </si>
  <si>
    <t>银行</t>
  </si>
  <si>
    <t>中行</t>
  </si>
  <si>
    <t>合计</t>
  </si>
  <si>
    <t>材料发票：</t>
  </si>
  <si>
    <t>认证日期</t>
  </si>
  <si>
    <t>成本金额</t>
  </si>
  <si>
    <t>份数</t>
  </si>
  <si>
    <t>类型</t>
  </si>
  <si>
    <t>进项税额</t>
  </si>
  <si>
    <t>付款日期</t>
  </si>
  <si>
    <t>付款金额</t>
  </si>
  <si>
    <t>销货单位</t>
  </si>
  <si>
    <t>货物</t>
  </si>
  <si>
    <t>合同</t>
  </si>
  <si>
    <t>发货单</t>
  </si>
  <si>
    <t>备注</t>
  </si>
  <si>
    <t>专</t>
  </si>
  <si>
    <t>池州长江水泥制造有限公司</t>
  </si>
  <si>
    <t>水泥</t>
  </si>
  <si>
    <t>青阳县正兴汽车运输有限公司</t>
  </si>
  <si>
    <t>直接材料</t>
  </si>
  <si>
    <t xml:space="preserve">杨龙文 </t>
  </si>
  <si>
    <t>人工</t>
  </si>
  <si>
    <t>2017-1-</t>
  </si>
  <si>
    <t>徽行</t>
  </si>
  <si>
    <t>2018-2-</t>
  </si>
  <si>
    <t>2018-4-</t>
  </si>
  <si>
    <t>3次</t>
  </si>
  <si>
    <t>扣</t>
  </si>
  <si>
    <t>税金</t>
  </si>
  <si>
    <t>2次</t>
  </si>
  <si>
    <t>外经证（核销和开具）</t>
  </si>
  <si>
    <t>1次</t>
  </si>
  <si>
    <t>外经证</t>
  </si>
  <si>
    <t>管理费（合同额3%）</t>
  </si>
  <si>
    <t>应提供成本</t>
  </si>
  <si>
    <t>可支付金额</t>
  </si>
  <si>
    <t>公司代缴税金：</t>
  </si>
  <si>
    <t>税种</t>
  </si>
  <si>
    <t>税额</t>
  </si>
  <si>
    <t>前三次开票税金</t>
  </si>
  <si>
    <t>企业所得税</t>
  </si>
  <si>
    <t>增值税</t>
  </si>
  <si>
    <t>差额</t>
  </si>
  <si>
    <t>印花税</t>
  </si>
  <si>
    <t>城市维护建设税</t>
  </si>
  <si>
    <t>水利基金</t>
  </si>
  <si>
    <t>教育费附加</t>
  </si>
  <si>
    <t>地方教育费附加</t>
  </si>
  <si>
    <t>小计</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</si>
</sst>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176" formatCode="yy/m/d;@"/>
    <numFmt numFmtId="44" formatCode="_ &quot;￥&quot;* #,##0.00_ ;_ &quot;￥&quot;* \-#,##0.00_ ;_ &quot;￥&quot;* &quot;-&quot;??_ ;_ @_ "/>
    <numFmt numFmtId="177" formatCode="0.00_ "/>
    <numFmt numFmtId="178" formatCode="#,##0.00_ "/>
    <numFmt numFmtId="179" formatCode="yyyy&quot;年&quot;m&quot;月&quot;;@"/>
    <numFmt numFmtId="180" formatCode="#,##0_ "/>
  </numFmts>
  <fonts count="31">
    <font>
      <sz val="11"/>
      <color theme="1"/>
      <name val="宋体"/>
      <charset val="134"/>
      <scheme val="minor"/>
    </font>
    <font>
      <sz val="9"/>
      <name val="宋体"/>
      <charset val="134"/>
      <scheme val="minor"/>
    </font>
    <font>
      <sz val="9"/>
      <color theme="1"/>
      <name val="宋体"/>
      <charset val="134"/>
      <scheme val="minor"/>
    </font>
    <font>
      <b/>
      <sz val="11"/>
      <color theme="1"/>
      <name val="宋体"/>
      <charset val="134"/>
      <scheme val="minor"/>
    </font>
    <font>
      <b/>
      <sz val="9"/>
      <color rgb="FF333333"/>
      <name val="宋体"/>
      <charset val="134"/>
    </font>
    <font>
      <sz val="9"/>
      <color rgb="FF333333"/>
      <name val="宋体"/>
      <charset val="134"/>
    </font>
    <font>
      <b/>
      <sz val="9"/>
      <color theme="1"/>
      <name val="宋体"/>
      <charset val="134"/>
    </font>
    <font>
      <b/>
      <sz val="9"/>
      <color theme="1"/>
      <name val="宋体"/>
      <charset val="134"/>
      <scheme val="minor"/>
    </font>
    <font>
      <b/>
      <sz val="11"/>
      <name val="宋体"/>
      <charset val="134"/>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sz val="11"/>
      <color indexed="8"/>
      <name val="宋体"/>
      <charset val="134"/>
    </font>
    <font>
      <b/>
      <sz val="11"/>
      <color rgb="FFFA7D00"/>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9"/>
      <name val="宋体"/>
      <charset val="134"/>
    </font>
    <font>
      <sz val="9"/>
      <name val="宋体"/>
      <charset val="134"/>
    </font>
  </fonts>
  <fills count="36">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theme="8" tint="0.399975585192419"/>
        <bgColor indexed="64"/>
      </patternFill>
    </fill>
    <fill>
      <patternFill patternType="solid">
        <fgColor theme="0"/>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4" fillId="22"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8" borderId="0" applyNumberFormat="0" applyBorder="0" applyAlignment="0" applyProtection="0">
      <alignment vertical="center"/>
    </xf>
    <xf numFmtId="0" fontId="17" fillId="17"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10" applyNumberFormat="0" applyFont="0" applyAlignment="0" applyProtection="0">
      <alignment vertical="center"/>
    </xf>
    <xf numFmtId="0" fontId="9" fillId="29"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11" applyNumberFormat="0" applyFill="0" applyAlignment="0" applyProtection="0">
      <alignment vertical="center"/>
    </xf>
    <xf numFmtId="0" fontId="26" fillId="0" borderId="11" applyNumberFormat="0" applyFill="0" applyAlignment="0" applyProtection="0">
      <alignment vertical="center"/>
    </xf>
    <xf numFmtId="0" fontId="9" fillId="13" borderId="0" applyNumberFormat="0" applyBorder="0" applyAlignment="0" applyProtection="0">
      <alignment vertical="center"/>
    </xf>
    <xf numFmtId="0" fontId="11" fillId="0" borderId="6" applyNumberFormat="0" applyFill="0" applyAlignment="0" applyProtection="0">
      <alignment vertical="center"/>
    </xf>
    <xf numFmtId="0" fontId="9" fillId="20" borderId="0" applyNumberFormat="0" applyBorder="0" applyAlignment="0" applyProtection="0">
      <alignment vertical="center"/>
    </xf>
    <xf numFmtId="0" fontId="16" fillId="12" borderId="9" applyNumberFormat="0" applyAlignment="0" applyProtection="0">
      <alignment vertical="center"/>
    </xf>
    <xf numFmtId="0" fontId="20" fillId="12" borderId="7" applyNumberFormat="0" applyAlignment="0" applyProtection="0">
      <alignment vertical="center"/>
    </xf>
    <xf numFmtId="0" fontId="25" fillId="27" borderId="13" applyNumberFormat="0" applyAlignment="0" applyProtection="0">
      <alignment vertical="center"/>
    </xf>
    <xf numFmtId="0" fontId="14" fillId="30" borderId="0" applyNumberFormat="0" applyBorder="0" applyAlignment="0" applyProtection="0">
      <alignment vertical="center"/>
    </xf>
    <xf numFmtId="0" fontId="9" fillId="19" borderId="0" applyNumberFormat="0" applyBorder="0" applyAlignment="0" applyProtection="0">
      <alignment vertical="center"/>
    </xf>
    <xf numFmtId="0" fontId="24" fillId="0" borderId="12" applyNumberFormat="0" applyFill="0" applyAlignment="0" applyProtection="0">
      <alignment vertical="center"/>
    </xf>
    <xf numFmtId="0" fontId="15" fillId="0" borderId="8" applyNumberFormat="0" applyFill="0" applyAlignment="0" applyProtection="0">
      <alignment vertical="center"/>
    </xf>
    <xf numFmtId="0" fontId="10" fillId="8" borderId="0" applyNumberFormat="0" applyBorder="0" applyAlignment="0" applyProtection="0">
      <alignment vertical="center"/>
    </xf>
    <xf numFmtId="0" fontId="23" fillId="26" borderId="0" applyNumberFormat="0" applyBorder="0" applyAlignment="0" applyProtection="0">
      <alignment vertical="center"/>
    </xf>
    <xf numFmtId="0" fontId="14" fillId="24" borderId="0" applyNumberFormat="0" applyBorder="0" applyAlignment="0" applyProtection="0">
      <alignment vertical="center"/>
    </xf>
    <xf numFmtId="0" fontId="9" fillId="15"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Alignment="0" applyProtection="0">
      <alignment vertical="center"/>
    </xf>
    <xf numFmtId="0" fontId="9" fillId="33" borderId="0" applyNumberFormat="0" applyBorder="0" applyAlignment="0" applyProtection="0">
      <alignment vertical="center"/>
    </xf>
    <xf numFmtId="0" fontId="9" fillId="25"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9" fillId="2" borderId="0" applyNumberFormat="0" applyBorder="0" applyAlignment="0" applyProtection="0">
      <alignment vertical="center"/>
    </xf>
    <xf numFmtId="0" fontId="14" fillId="34" borderId="0" applyNumberFormat="0" applyBorder="0" applyAlignment="0" applyProtection="0">
      <alignment vertical="center"/>
    </xf>
    <xf numFmtId="0" fontId="9" fillId="5" borderId="0" applyNumberFormat="0" applyBorder="0" applyAlignment="0" applyProtection="0">
      <alignment vertical="center"/>
    </xf>
    <xf numFmtId="0" fontId="9" fillId="10" borderId="0" applyNumberFormat="0" applyBorder="0" applyAlignment="0" applyProtection="0">
      <alignment vertical="center"/>
    </xf>
    <xf numFmtId="0" fontId="14" fillId="35" borderId="0" applyNumberFormat="0" applyBorder="0" applyAlignment="0" applyProtection="0">
      <alignment vertical="center"/>
    </xf>
    <xf numFmtId="0" fontId="9" fillId="7" borderId="0" applyNumberFormat="0" applyBorder="0" applyAlignment="0" applyProtection="0">
      <alignment vertical="center"/>
    </xf>
    <xf numFmtId="0" fontId="19" fillId="0" borderId="0">
      <alignment vertical="center"/>
    </xf>
  </cellStyleXfs>
  <cellXfs count="82">
    <xf numFmtId="0" fontId="0" fillId="0" borderId="0" xfId="0"/>
    <xf numFmtId="0" fontId="1" fillId="0" borderId="0" xfId="0" applyFont="1" applyBorder="1" applyAlignment="1">
      <alignment vertical="center"/>
    </xf>
    <xf numFmtId="176" fontId="2" fillId="0" borderId="0" xfId="0" applyNumberFormat="1" applyFont="1" applyBorder="1" applyAlignment="1">
      <alignment vertical="center"/>
    </xf>
    <xf numFmtId="177" fontId="2" fillId="0" borderId="0" xfId="0" applyNumberFormat="1" applyFont="1" applyBorder="1" applyAlignment="1">
      <alignment vertical="center"/>
    </xf>
    <xf numFmtId="178" fontId="2" fillId="0" borderId="0" xfId="0" applyNumberFormat="1" applyFont="1" applyBorder="1" applyAlignment="1">
      <alignment vertical="center"/>
    </xf>
    <xf numFmtId="10" fontId="2" fillId="0" borderId="0" xfId="0" applyNumberFormat="1"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6"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78" fontId="2" fillId="0" borderId="2" xfId="0" applyNumberFormat="1" applyFont="1" applyBorder="1" applyAlignment="1">
      <alignment vertical="center"/>
    </xf>
    <xf numFmtId="178" fontId="4" fillId="0" borderId="2" xfId="0" applyNumberFormat="1" applyFont="1" applyBorder="1" applyAlignment="1">
      <alignment horizontal="center"/>
    </xf>
    <xf numFmtId="178" fontId="2" fillId="0" borderId="2" xfId="0" applyNumberFormat="1" applyFont="1" applyBorder="1" applyAlignment="1">
      <alignment horizontal="center" vertical="center"/>
    </xf>
    <xf numFmtId="0" fontId="5" fillId="0" borderId="2" xfId="0" applyFont="1" applyBorder="1" applyAlignment="1">
      <alignment horizontal="center"/>
    </xf>
    <xf numFmtId="177" fontId="2" fillId="0" borderId="2" xfId="0" applyNumberFormat="1" applyFont="1" applyBorder="1" applyAlignment="1">
      <alignment horizontal="center" vertical="center" wrapText="1"/>
    </xf>
    <xf numFmtId="176" fontId="2" fillId="0" borderId="3" xfId="0" applyNumberFormat="1" applyFont="1" applyBorder="1" applyAlignment="1">
      <alignment horizontal="left" vertical="center"/>
    </xf>
    <xf numFmtId="177" fontId="1" fillId="0" borderId="2" xfId="0" applyNumberFormat="1" applyFont="1" applyBorder="1" applyAlignment="1">
      <alignment horizontal="left" vertical="center"/>
    </xf>
    <xf numFmtId="178" fontId="6" fillId="0" borderId="2" xfId="0" applyNumberFormat="1" applyFont="1" applyBorder="1" applyAlignment="1">
      <alignment vertical="center"/>
    </xf>
    <xf numFmtId="176" fontId="3" fillId="0" borderId="0" xfId="0" applyNumberFormat="1" applyFont="1" applyBorder="1" applyAlignment="1">
      <alignment horizontal="center" vertical="center"/>
    </xf>
    <xf numFmtId="178" fontId="7" fillId="0" borderId="2" xfId="0" applyNumberFormat="1" applyFont="1" applyBorder="1" applyAlignment="1">
      <alignment horizontal="center" vertical="center"/>
    </xf>
    <xf numFmtId="177" fontId="7" fillId="0" borderId="2" xfId="0" applyNumberFormat="1" applyFont="1" applyBorder="1" applyAlignment="1">
      <alignment horizontal="center" vertical="center"/>
    </xf>
    <xf numFmtId="0" fontId="7" fillId="0" borderId="2" xfId="0" applyFont="1" applyBorder="1" applyAlignment="1">
      <alignment horizontal="center" vertical="center"/>
    </xf>
    <xf numFmtId="176" fontId="2" fillId="0" borderId="2" xfId="0" applyNumberFormat="1" applyFont="1" applyBorder="1" applyAlignment="1">
      <alignment horizontal="center" vertical="center"/>
    </xf>
    <xf numFmtId="9" fontId="2" fillId="0" borderId="2" xfId="11" applyNumberFormat="1" applyFont="1" applyBorder="1" applyAlignment="1">
      <alignment horizontal="center" vertical="center"/>
    </xf>
    <xf numFmtId="178" fontId="2" fillId="0" borderId="2" xfId="0" applyNumberFormat="1" applyFont="1" applyFill="1" applyBorder="1" applyAlignment="1">
      <alignment vertical="center"/>
    </xf>
    <xf numFmtId="178" fontId="1" fillId="2" borderId="2" xfId="0" applyNumberFormat="1" applyFont="1" applyFill="1" applyBorder="1" applyAlignment="1">
      <alignment vertical="center"/>
    </xf>
    <xf numFmtId="176" fontId="7" fillId="0" borderId="2" xfId="0" applyNumberFormat="1" applyFont="1" applyBorder="1" applyAlignment="1">
      <alignment vertical="center"/>
    </xf>
    <xf numFmtId="178" fontId="7" fillId="3" borderId="2" xfId="0" applyNumberFormat="1" applyFont="1" applyFill="1" applyBorder="1" applyAlignment="1">
      <alignment vertical="center"/>
    </xf>
    <xf numFmtId="178" fontId="7" fillId="0" borderId="2" xfId="0" applyNumberFormat="1" applyFont="1" applyBorder="1" applyAlignment="1">
      <alignment vertical="center"/>
    </xf>
    <xf numFmtId="178" fontId="7" fillId="4" borderId="2" xfId="0" applyNumberFormat="1" applyFont="1" applyFill="1" applyBorder="1" applyAlignment="1">
      <alignment vertical="center"/>
    </xf>
    <xf numFmtId="0" fontId="2" fillId="0" borderId="2" xfId="0" applyFont="1" applyBorder="1" applyAlignment="1">
      <alignment vertical="center"/>
    </xf>
    <xf numFmtId="176" fontId="7"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178" fontId="1" fillId="0" borderId="2" xfId="0" applyNumberFormat="1" applyFont="1" applyBorder="1" applyAlignment="1">
      <alignment vertical="center"/>
    </xf>
    <xf numFmtId="180"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xf>
    <xf numFmtId="9" fontId="1" fillId="5" borderId="2" xfId="11" applyNumberFormat="1" applyFont="1" applyFill="1" applyBorder="1" applyAlignment="1">
      <alignment horizontal="center" vertical="center"/>
    </xf>
    <xf numFmtId="178" fontId="2" fillId="2" borderId="2" xfId="0" applyNumberFormat="1" applyFont="1" applyFill="1" applyBorder="1" applyAlignment="1">
      <alignment vertical="center"/>
    </xf>
    <xf numFmtId="0" fontId="7" fillId="0" borderId="2" xfId="0" applyNumberFormat="1" applyFont="1" applyBorder="1" applyAlignment="1">
      <alignment vertical="center"/>
    </xf>
    <xf numFmtId="178" fontId="7" fillId="0" borderId="3" xfId="0" applyNumberFormat="1" applyFont="1" applyBorder="1" applyAlignment="1">
      <alignment vertical="center"/>
    </xf>
    <xf numFmtId="0" fontId="7" fillId="0" borderId="2" xfId="0" applyFont="1" applyBorder="1" applyAlignment="1">
      <alignment vertical="center"/>
    </xf>
    <xf numFmtId="178" fontId="7" fillId="0" borderId="0" xfId="0" applyNumberFormat="1" applyFont="1" applyBorder="1" applyAlignment="1">
      <alignment vertical="center"/>
    </xf>
    <xf numFmtId="0" fontId="7" fillId="0" borderId="0" xfId="0" applyNumberFormat="1" applyFont="1" applyBorder="1" applyAlignment="1">
      <alignment vertical="center"/>
    </xf>
    <xf numFmtId="177" fontId="7" fillId="0" borderId="0" xfId="0" applyNumberFormat="1" applyFont="1" applyBorder="1" applyAlignment="1">
      <alignment vertical="center"/>
    </xf>
    <xf numFmtId="177" fontId="2" fillId="6" borderId="2" xfId="0" applyNumberFormat="1" applyFont="1" applyFill="1" applyBorder="1" applyAlignment="1">
      <alignment vertical="center"/>
    </xf>
    <xf numFmtId="178" fontId="2" fillId="6" borderId="0" xfId="0" applyNumberFormat="1" applyFont="1" applyFill="1" applyBorder="1" applyAlignment="1">
      <alignment vertical="center"/>
    </xf>
    <xf numFmtId="178" fontId="7" fillId="6" borderId="0" xfId="0" applyNumberFormat="1" applyFont="1" applyFill="1" applyBorder="1" applyAlignment="1">
      <alignment vertical="center"/>
    </xf>
    <xf numFmtId="178" fontId="2" fillId="0" borderId="2" xfId="0" applyNumberFormat="1" applyFont="1" applyBorder="1" applyAlignment="1">
      <alignment horizontal="right" vertical="center"/>
    </xf>
    <xf numFmtId="176" fontId="2" fillId="0" borderId="2" xfId="0" applyNumberFormat="1" applyFont="1" applyBorder="1" applyAlignment="1">
      <alignment horizontal="right" vertical="center"/>
    </xf>
    <xf numFmtId="178" fontId="2" fillId="6" borderId="2" xfId="0" applyNumberFormat="1" applyFont="1" applyFill="1" applyBorder="1" applyAlignment="1">
      <alignment vertical="center"/>
    </xf>
    <xf numFmtId="0" fontId="2" fillId="0" borderId="2" xfId="0" applyNumberFormat="1" applyFont="1" applyBorder="1" applyAlignment="1">
      <alignment vertical="center"/>
    </xf>
    <xf numFmtId="177" fontId="2" fillId="0" borderId="2" xfId="0" applyNumberFormat="1" applyFont="1" applyBorder="1" applyAlignment="1">
      <alignment vertical="center"/>
    </xf>
    <xf numFmtId="177" fontId="7" fillId="0" borderId="2" xfId="0" applyNumberFormat="1" applyFont="1" applyBorder="1" applyAlignment="1">
      <alignment vertical="center"/>
    </xf>
    <xf numFmtId="176" fontId="3" fillId="0" borderId="0" xfId="0" applyNumberFormat="1" applyFont="1" applyBorder="1" applyAlignment="1">
      <alignment horizontal="center" vertical="center" wrapText="1"/>
    </xf>
    <xf numFmtId="177" fontId="2" fillId="0" borderId="4" xfId="0" applyNumberFormat="1" applyFont="1" applyBorder="1" applyAlignment="1">
      <alignment horizontal="left" vertical="center"/>
    </xf>
    <xf numFmtId="176" fontId="2" fillId="0" borderId="5" xfId="0" applyNumberFormat="1" applyFont="1" applyBorder="1" applyAlignment="1">
      <alignment horizontal="left" vertical="center"/>
    </xf>
    <xf numFmtId="176" fontId="8" fillId="6" borderId="0" xfId="0" applyNumberFormat="1" applyFont="1" applyFill="1" applyBorder="1" applyAlignment="1">
      <alignment horizontal="center" vertical="center" wrapText="1"/>
    </xf>
    <xf numFmtId="177" fontId="3" fillId="0" borderId="0" xfId="0" applyNumberFormat="1" applyFont="1" applyBorder="1" applyAlignment="1">
      <alignment horizontal="center" vertical="center"/>
    </xf>
    <xf numFmtId="0" fontId="2" fillId="0" borderId="2" xfId="0" applyFont="1" applyBorder="1" applyAlignment="1">
      <alignment horizontal="center" vertical="center"/>
    </xf>
    <xf numFmtId="178" fontId="2" fillId="0" borderId="0" xfId="0" applyNumberFormat="1" applyFont="1" applyBorder="1" applyAlignment="1">
      <alignment vertical="center" wrapText="1"/>
    </xf>
    <xf numFmtId="10" fontId="2" fillId="0" borderId="0" xfId="0" applyNumberFormat="1" applyFont="1" applyBorder="1" applyAlignment="1">
      <alignment vertical="center" wrapText="1"/>
    </xf>
    <xf numFmtId="10"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2" fillId="0" borderId="2" xfId="0" applyFont="1" applyBorder="1" applyAlignment="1">
      <alignment horizontal="left" vertical="center"/>
    </xf>
    <xf numFmtId="0" fontId="2" fillId="0" borderId="5" xfId="0" applyFont="1" applyBorder="1" applyAlignment="1">
      <alignment vertical="center"/>
    </xf>
    <xf numFmtId="0" fontId="7" fillId="0" borderId="2" xfId="0" applyNumberFormat="1" applyFont="1" applyBorder="1" applyAlignment="1">
      <alignment vertical="center" wrapText="1"/>
    </xf>
    <xf numFmtId="0" fontId="2" fillId="0" borderId="2" xfId="0" applyFont="1" applyBorder="1" applyAlignment="1">
      <alignment vertical="center" wrapText="1"/>
    </xf>
    <xf numFmtId="10" fontId="7" fillId="0" borderId="0" xfId="0" applyNumberFormat="1" applyFont="1" applyBorder="1" applyAlignment="1">
      <alignment vertical="center" wrapText="1"/>
    </xf>
    <xf numFmtId="0" fontId="2" fillId="0" borderId="0" xfId="0" applyFont="1" applyBorder="1" applyAlignment="1">
      <alignment horizontal="center" vertical="center"/>
    </xf>
    <xf numFmtId="0" fontId="2" fillId="6" borderId="0" xfId="0" applyFont="1" applyFill="1" applyBorder="1" applyAlignment="1">
      <alignment vertical="center"/>
    </xf>
    <xf numFmtId="177" fontId="2" fillId="6" borderId="0" xfId="0" applyNumberFormat="1" applyFont="1" applyFill="1" applyBorder="1" applyAlignment="1">
      <alignment vertical="center"/>
    </xf>
    <xf numFmtId="10" fontId="2" fillId="6" borderId="0" xfId="0" applyNumberFormat="1" applyFont="1" applyFill="1" applyBorder="1" applyAlignment="1">
      <alignment vertical="center"/>
    </xf>
    <xf numFmtId="178" fontId="7" fillId="6" borderId="0" xfId="0" applyNumberFormat="1" applyFont="1" applyFill="1" applyBorder="1" applyAlignment="1">
      <alignment vertical="center" wrapText="1"/>
    </xf>
    <xf numFmtId="178" fontId="2" fillId="6" borderId="0" xfId="0" applyNumberFormat="1" applyFont="1" applyFill="1" applyBorder="1" applyAlignment="1">
      <alignment vertical="center" wrapText="1"/>
    </xf>
    <xf numFmtId="177" fontId="7" fillId="6" borderId="0" xfId="0" applyNumberFormat="1" applyFont="1" applyFill="1" applyBorder="1" applyAlignment="1">
      <alignment vertical="center"/>
    </xf>
    <xf numFmtId="0" fontId="1" fillId="0" borderId="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6"/>
  <sheetViews>
    <sheetView tabSelected="1" topLeftCell="A19" workbookViewId="0">
      <selection activeCell="I35" sqref="I35"/>
    </sheetView>
  </sheetViews>
  <sheetFormatPr defaultColWidth="9" defaultRowHeight="11.25"/>
  <cols>
    <col min="1" max="1" width="10.75" style="2" customWidth="1"/>
    <col min="2" max="2" width="16.375" style="3" customWidth="1"/>
    <col min="3" max="3" width="6" style="4" customWidth="1"/>
    <col min="4" max="4" width="13.375" style="4" customWidth="1"/>
    <col min="5" max="5" width="6" style="4" customWidth="1"/>
    <col min="6" max="6" width="13.125" style="3" customWidth="1"/>
    <col min="7" max="7" width="14.125" style="3" customWidth="1"/>
    <col min="8" max="8" width="9.625" style="4" customWidth="1"/>
    <col min="9" max="9" width="13.875" style="3" customWidth="1"/>
    <col min="10" max="10" width="6.125" style="5" customWidth="1"/>
    <col min="11" max="11" width="38.5" style="6" customWidth="1"/>
    <col min="12" max="12" width="18.5" style="6" customWidth="1"/>
    <col min="13" max="13" width="18.75" style="7" customWidth="1"/>
    <col min="14" max="14" width="15.125" style="7" customWidth="1"/>
    <col min="15" max="15" width="13.25" style="7" customWidth="1"/>
    <col min="16" max="16" width="14.625" style="7" customWidth="1"/>
    <col min="17" max="16384" width="9" style="7"/>
  </cols>
  <sheetData>
    <row r="1" ht="21.95" customHeight="1" spans="1:12">
      <c r="A1" s="8" t="s">
        <v>0</v>
      </c>
      <c r="B1" s="8"/>
      <c r="C1" s="8"/>
      <c r="D1" s="8"/>
      <c r="E1" s="8"/>
      <c r="F1" s="9"/>
      <c r="G1" s="9"/>
      <c r="H1" s="8"/>
      <c r="I1" s="9"/>
      <c r="J1" s="8"/>
      <c r="K1" s="55"/>
      <c r="L1" s="55"/>
    </row>
    <row r="2" ht="18" customHeight="1" spans="1:12">
      <c r="A2" s="10" t="s">
        <v>1</v>
      </c>
      <c r="B2" s="11" t="s">
        <v>2</v>
      </c>
      <c r="C2" s="12"/>
      <c r="D2" s="13">
        <v>429917.3</v>
      </c>
      <c r="E2" s="14"/>
      <c r="F2" s="15" t="s">
        <v>3</v>
      </c>
      <c r="G2" s="16"/>
      <c r="H2" s="17" t="s">
        <v>4</v>
      </c>
      <c r="I2" s="56"/>
      <c r="J2" s="57"/>
      <c r="K2" s="58"/>
      <c r="L2" s="55"/>
    </row>
    <row r="3" ht="18" customHeight="1" spans="1:12">
      <c r="A3" s="10" t="s">
        <v>5</v>
      </c>
      <c r="B3" s="18"/>
      <c r="C3" s="12"/>
      <c r="D3" s="19"/>
      <c r="H3" s="20"/>
      <c r="I3" s="59"/>
      <c r="J3" s="20"/>
      <c r="K3" s="55"/>
      <c r="L3" s="55"/>
    </row>
    <row r="4" ht="18" customHeight="1" spans="1:12">
      <c r="A4" s="2" t="s">
        <v>6</v>
      </c>
      <c r="H4" s="20"/>
      <c r="I4" s="59"/>
      <c r="J4" s="20"/>
      <c r="K4" s="55"/>
      <c r="L4" s="55"/>
    </row>
    <row r="5" ht="18" customHeight="1" spans="1:10">
      <c r="A5" s="21" t="s">
        <v>7</v>
      </c>
      <c r="B5" s="22" t="s">
        <v>8</v>
      </c>
      <c r="C5" s="21" t="s">
        <v>9</v>
      </c>
      <c r="D5" s="21"/>
      <c r="E5" s="21" t="s">
        <v>10</v>
      </c>
      <c r="F5" s="22"/>
      <c r="G5" s="22" t="s">
        <v>11</v>
      </c>
      <c r="H5" s="23" t="s">
        <v>12</v>
      </c>
      <c r="I5" s="22"/>
      <c r="J5" s="23"/>
    </row>
    <row r="6" ht="18" customHeight="1" spans="1:10">
      <c r="A6" s="21"/>
      <c r="B6" s="22"/>
      <c r="C6" s="21" t="s">
        <v>13</v>
      </c>
      <c r="D6" s="21" t="s">
        <v>14</v>
      </c>
      <c r="E6" s="21" t="s">
        <v>13</v>
      </c>
      <c r="F6" s="22" t="s">
        <v>14</v>
      </c>
      <c r="G6" s="22"/>
      <c r="H6" s="23" t="s">
        <v>15</v>
      </c>
      <c r="I6" s="22" t="s">
        <v>16</v>
      </c>
      <c r="J6" s="23" t="s">
        <v>17</v>
      </c>
    </row>
    <row r="7" ht="18" customHeight="1" spans="1:10">
      <c r="A7" s="24">
        <v>42757</v>
      </c>
      <c r="B7" s="12">
        <f t="shared" ref="B7:B12" si="0">G7/(1+C7+E7)</f>
        <v>155855.855855856</v>
      </c>
      <c r="C7" s="25">
        <v>0.02</v>
      </c>
      <c r="D7" s="26">
        <f t="shared" ref="D7:D12" si="1">G7/(1+E7+C7)*C7</f>
        <v>3117.11711711712</v>
      </c>
      <c r="E7" s="25">
        <v>0.09</v>
      </c>
      <c r="F7" s="12">
        <f t="shared" ref="F7:F12" si="2">G7/(1+C7+E7)*E7</f>
        <v>14027.027027027</v>
      </c>
      <c r="G7" s="27">
        <v>173000</v>
      </c>
      <c r="H7" s="24">
        <v>42758</v>
      </c>
      <c r="I7" s="12">
        <v>173000</v>
      </c>
      <c r="J7" s="60" t="s">
        <v>18</v>
      </c>
    </row>
    <row r="8" ht="18" customHeight="1" spans="1:10">
      <c r="A8" s="24">
        <v>43143</v>
      </c>
      <c r="B8" s="12">
        <f t="shared" si="0"/>
        <v>81081.0810810811</v>
      </c>
      <c r="C8" s="25">
        <v>0.02</v>
      </c>
      <c r="D8" s="26">
        <f t="shared" si="1"/>
        <v>1621.62162162162</v>
      </c>
      <c r="E8" s="25">
        <v>0.09</v>
      </c>
      <c r="F8" s="12">
        <f t="shared" si="2"/>
        <v>7297.2972972973</v>
      </c>
      <c r="G8" s="27">
        <v>90000</v>
      </c>
      <c r="H8" s="24">
        <v>43144</v>
      </c>
      <c r="I8" s="12">
        <v>90000</v>
      </c>
      <c r="J8" s="60" t="s">
        <v>18</v>
      </c>
    </row>
    <row r="9" ht="18" customHeight="1" spans="1:10">
      <c r="A9" s="24">
        <v>43185</v>
      </c>
      <c r="B9" s="12">
        <f t="shared" si="0"/>
        <v>108108.108108108</v>
      </c>
      <c r="C9" s="25">
        <v>0.02</v>
      </c>
      <c r="D9" s="26">
        <f t="shared" si="1"/>
        <v>2162.16216216216</v>
      </c>
      <c r="E9" s="25">
        <v>0.09</v>
      </c>
      <c r="F9" s="12">
        <f t="shared" si="2"/>
        <v>9729.72972972973</v>
      </c>
      <c r="G9" s="27">
        <v>120000</v>
      </c>
      <c r="H9" s="24">
        <v>43198</v>
      </c>
      <c r="I9" s="12">
        <v>120000</v>
      </c>
      <c r="J9" s="60" t="s">
        <v>18</v>
      </c>
    </row>
    <row r="10" ht="18" customHeight="1" spans="1:10">
      <c r="A10" s="24"/>
      <c r="B10" s="12">
        <f t="shared" si="0"/>
        <v>0</v>
      </c>
      <c r="C10" s="25">
        <v>0.02</v>
      </c>
      <c r="D10" s="26">
        <f t="shared" si="1"/>
        <v>0</v>
      </c>
      <c r="E10" s="25">
        <v>0.07</v>
      </c>
      <c r="F10" s="12">
        <f t="shared" si="2"/>
        <v>0</v>
      </c>
      <c r="G10" s="27"/>
      <c r="H10" s="24"/>
      <c r="I10" s="12"/>
      <c r="J10" s="60"/>
    </row>
    <row r="11" ht="18" customHeight="1" spans="1:10">
      <c r="A11" s="24"/>
      <c r="B11" s="12">
        <f t="shared" si="0"/>
        <v>0</v>
      </c>
      <c r="C11" s="25"/>
      <c r="D11" s="26">
        <f t="shared" si="1"/>
        <v>0</v>
      </c>
      <c r="E11" s="25"/>
      <c r="F11" s="12">
        <f t="shared" si="2"/>
        <v>0</v>
      </c>
      <c r="G11" s="27"/>
      <c r="H11" s="24"/>
      <c r="I11" s="12"/>
      <c r="J11" s="60"/>
    </row>
    <row r="12" ht="18" customHeight="1" spans="1:10">
      <c r="A12" s="24"/>
      <c r="B12" s="12">
        <f t="shared" si="0"/>
        <v>0</v>
      </c>
      <c r="C12" s="25"/>
      <c r="D12" s="26">
        <f t="shared" si="1"/>
        <v>0</v>
      </c>
      <c r="E12" s="25"/>
      <c r="F12" s="12">
        <f t="shared" si="2"/>
        <v>0</v>
      </c>
      <c r="G12" s="27"/>
      <c r="H12" s="24"/>
      <c r="I12" s="12"/>
      <c r="J12" s="60"/>
    </row>
    <row r="13" ht="18" customHeight="1" spans="1:10">
      <c r="A13" s="28" t="s">
        <v>19</v>
      </c>
      <c r="B13" s="29">
        <f>SUM(B7:B12)</f>
        <v>345045.045045045</v>
      </c>
      <c r="C13" s="30"/>
      <c r="D13" s="30">
        <f>SUM(D7:D12)</f>
        <v>6900.9009009009</v>
      </c>
      <c r="E13" s="30"/>
      <c r="F13" s="31">
        <f>SUM(F7:F12)</f>
        <v>31054.054054054</v>
      </c>
      <c r="G13" s="30">
        <f>SUM(G7:G12)</f>
        <v>383000</v>
      </c>
      <c r="H13" s="32"/>
      <c r="I13" s="30">
        <f>SUM(I7:I12)</f>
        <v>383000</v>
      </c>
      <c r="J13" s="32"/>
    </row>
    <row r="14" ht="18" customHeight="1" spans="1:12">
      <c r="A14" s="2" t="s">
        <v>20</v>
      </c>
      <c r="J14" s="4"/>
      <c r="K14" s="61"/>
      <c r="L14" s="62"/>
    </row>
    <row r="15" ht="18" customHeight="1" spans="1:15">
      <c r="A15" s="33" t="s">
        <v>21</v>
      </c>
      <c r="B15" s="22" t="s">
        <v>22</v>
      </c>
      <c r="C15" s="21" t="s">
        <v>23</v>
      </c>
      <c r="D15" s="21" t="s">
        <v>24</v>
      </c>
      <c r="E15" s="21" t="s">
        <v>13</v>
      </c>
      <c r="F15" s="22" t="s">
        <v>25</v>
      </c>
      <c r="G15" s="22" t="s">
        <v>11</v>
      </c>
      <c r="H15" s="21" t="s">
        <v>26</v>
      </c>
      <c r="I15" s="22" t="s">
        <v>27</v>
      </c>
      <c r="J15" s="21" t="s">
        <v>17</v>
      </c>
      <c r="K15" s="63" t="s">
        <v>28</v>
      </c>
      <c r="L15" s="64" t="s">
        <v>29</v>
      </c>
      <c r="M15" s="23" t="s">
        <v>30</v>
      </c>
      <c r="N15" s="23" t="s">
        <v>31</v>
      </c>
      <c r="O15" s="23" t="s">
        <v>32</v>
      </c>
    </row>
    <row r="16" s="1" customFormat="1" ht="18" customHeight="1" spans="1:17">
      <c r="A16" s="34">
        <v>42736</v>
      </c>
      <c r="B16" s="35">
        <v>147692.3</v>
      </c>
      <c r="C16" s="36"/>
      <c r="D16" s="37" t="s">
        <v>33</v>
      </c>
      <c r="E16" s="38">
        <v>0.17</v>
      </c>
      <c r="F16" s="35">
        <v>25107.7</v>
      </c>
      <c r="G16" s="39">
        <v>172800</v>
      </c>
      <c r="H16" s="24"/>
      <c r="I16" s="35"/>
      <c r="J16" s="60"/>
      <c r="K16" s="65" t="s">
        <v>34</v>
      </c>
      <c r="L16" s="66" t="s">
        <v>35</v>
      </c>
      <c r="M16" s="67"/>
      <c r="N16" s="67"/>
      <c r="O16" s="68"/>
      <c r="Q16" s="81"/>
    </row>
    <row r="17" s="1" customFormat="1" ht="18" customHeight="1" spans="1:17">
      <c r="A17" s="34">
        <v>42736</v>
      </c>
      <c r="B17" s="35">
        <f t="shared" ref="B17:B22" si="3">ROUND(G17/(1+E17),2)</f>
        <v>45135.14</v>
      </c>
      <c r="C17" s="36"/>
      <c r="D17" s="37" t="s">
        <v>33</v>
      </c>
      <c r="E17" s="38">
        <v>0.11</v>
      </c>
      <c r="F17" s="35">
        <f t="shared" ref="F17:F22" si="4">ROUND(G17/(1+E17)*E17,2)</f>
        <v>4964.86</v>
      </c>
      <c r="G17" s="39">
        <v>50100</v>
      </c>
      <c r="H17" s="24"/>
      <c r="I17" s="35"/>
      <c r="J17" s="60"/>
      <c r="K17" s="65" t="s">
        <v>36</v>
      </c>
      <c r="L17" s="66" t="s">
        <v>37</v>
      </c>
      <c r="M17" s="67"/>
      <c r="N17" s="67"/>
      <c r="O17" s="68"/>
      <c r="Q17" s="81"/>
    </row>
    <row r="18" s="1" customFormat="1" ht="18" customHeight="1" spans="1:17">
      <c r="A18" s="34">
        <v>42736</v>
      </c>
      <c r="B18" s="35">
        <f t="shared" si="3"/>
        <v>184000</v>
      </c>
      <c r="C18" s="36"/>
      <c r="D18" s="37"/>
      <c r="E18" s="38"/>
      <c r="F18" s="35">
        <f t="shared" si="4"/>
        <v>0</v>
      </c>
      <c r="G18" s="39">
        <v>184000</v>
      </c>
      <c r="H18" s="24"/>
      <c r="I18" s="35"/>
      <c r="J18" s="60"/>
      <c r="K18" s="69" t="s">
        <v>38</v>
      </c>
      <c r="L18" s="66" t="s">
        <v>39</v>
      </c>
      <c r="M18" s="67"/>
      <c r="N18" s="67"/>
      <c r="O18" s="68"/>
      <c r="Q18" s="81"/>
    </row>
    <row r="19" s="1" customFormat="1" ht="18" customHeight="1" spans="1:17">
      <c r="A19" s="34"/>
      <c r="B19" s="35">
        <f t="shared" si="3"/>
        <v>0</v>
      </c>
      <c r="C19" s="36"/>
      <c r="D19" s="37"/>
      <c r="E19" s="38"/>
      <c r="F19" s="35">
        <f t="shared" si="4"/>
        <v>0</v>
      </c>
      <c r="G19" s="39"/>
      <c r="H19" s="24"/>
      <c r="I19" s="35"/>
      <c r="J19" s="60"/>
      <c r="K19" s="65"/>
      <c r="L19" s="66"/>
      <c r="M19" s="67"/>
      <c r="N19" s="67"/>
      <c r="O19" s="68"/>
      <c r="Q19" s="81"/>
    </row>
    <row r="20" s="1" customFormat="1" ht="18" customHeight="1" spans="1:17">
      <c r="A20" s="34"/>
      <c r="B20" s="35">
        <f t="shared" si="3"/>
        <v>0</v>
      </c>
      <c r="C20" s="36"/>
      <c r="D20" s="37"/>
      <c r="E20" s="38"/>
      <c r="F20" s="35">
        <f t="shared" si="4"/>
        <v>0</v>
      </c>
      <c r="G20" s="39"/>
      <c r="H20" s="24"/>
      <c r="I20" s="35"/>
      <c r="J20" s="60"/>
      <c r="K20" s="65"/>
      <c r="L20" s="66"/>
      <c r="M20" s="67"/>
      <c r="N20" s="67"/>
      <c r="O20" s="68"/>
      <c r="Q20" s="81"/>
    </row>
    <row r="21" s="1" customFormat="1" ht="18" customHeight="1" spans="1:17">
      <c r="A21" s="34"/>
      <c r="B21" s="35">
        <f t="shared" si="3"/>
        <v>0</v>
      </c>
      <c r="C21" s="36"/>
      <c r="D21" s="37"/>
      <c r="E21" s="38"/>
      <c r="F21" s="35">
        <f t="shared" si="4"/>
        <v>0</v>
      </c>
      <c r="G21" s="39"/>
      <c r="H21" s="24" t="s">
        <v>40</v>
      </c>
      <c r="I21" s="35">
        <v>159602.49</v>
      </c>
      <c r="J21" s="60" t="s">
        <v>41</v>
      </c>
      <c r="K21" s="69" t="s">
        <v>38</v>
      </c>
      <c r="L21" s="66"/>
      <c r="M21" s="67"/>
      <c r="N21" s="67"/>
      <c r="O21" s="68"/>
      <c r="Q21" s="81"/>
    </row>
    <row r="22" s="1" customFormat="1" ht="18" customHeight="1" spans="1:17">
      <c r="A22" s="34"/>
      <c r="B22" s="35">
        <f t="shared" si="3"/>
        <v>0</v>
      </c>
      <c r="C22" s="36"/>
      <c r="D22" s="37"/>
      <c r="E22" s="38"/>
      <c r="F22" s="35">
        <f t="shared" si="4"/>
        <v>0</v>
      </c>
      <c r="G22" s="39"/>
      <c r="H22" s="24" t="s">
        <v>42</v>
      </c>
      <c r="I22" s="35">
        <v>89000</v>
      </c>
      <c r="J22" s="60" t="s">
        <v>18</v>
      </c>
      <c r="K22" s="69" t="s">
        <v>34</v>
      </c>
      <c r="L22" s="66" t="s">
        <v>35</v>
      </c>
      <c r="M22" s="67"/>
      <c r="N22" s="67"/>
      <c r="O22" s="68"/>
      <c r="Q22" s="81"/>
    </row>
    <row r="23" s="1" customFormat="1" ht="18" customHeight="1" spans="1:17">
      <c r="A23" s="34"/>
      <c r="B23" s="35"/>
      <c r="C23" s="36"/>
      <c r="D23" s="37"/>
      <c r="E23" s="38"/>
      <c r="F23" s="35"/>
      <c r="G23" s="39"/>
      <c r="H23" s="24" t="s">
        <v>43</v>
      </c>
      <c r="I23" s="35">
        <v>51000</v>
      </c>
      <c r="J23" s="60" t="s">
        <v>18</v>
      </c>
      <c r="K23" s="65" t="s">
        <v>36</v>
      </c>
      <c r="L23" s="66" t="s">
        <v>37</v>
      </c>
      <c r="M23" s="67"/>
      <c r="N23" s="67"/>
      <c r="O23" s="68"/>
      <c r="Q23" s="81"/>
    </row>
    <row r="24" s="1" customFormat="1" ht="18" customHeight="1" spans="1:17">
      <c r="A24" s="34"/>
      <c r="B24" s="35">
        <f t="shared" ref="B24:B29" si="5">ROUND(G24/(1+E24),2)</f>
        <v>0</v>
      </c>
      <c r="C24" s="36"/>
      <c r="D24" s="37"/>
      <c r="E24" s="38"/>
      <c r="F24" s="35">
        <f t="shared" ref="F24:F30" si="6">ROUND(G24/(1+E24)*E24,2)</f>
        <v>0</v>
      </c>
      <c r="G24" s="39"/>
      <c r="H24" s="24" t="s">
        <v>43</v>
      </c>
      <c r="I24" s="35">
        <v>68820</v>
      </c>
      <c r="J24" s="60" t="s">
        <v>18</v>
      </c>
      <c r="K24" s="65" t="s">
        <v>34</v>
      </c>
      <c r="L24" s="66" t="s">
        <v>35</v>
      </c>
      <c r="M24" s="67"/>
      <c r="N24" s="67"/>
      <c r="O24" s="68"/>
      <c r="Q24" s="81"/>
    </row>
    <row r="25" s="1" customFormat="1" ht="18" customHeight="1" spans="1:17">
      <c r="A25" s="34"/>
      <c r="B25" s="35">
        <f t="shared" si="5"/>
        <v>0</v>
      </c>
      <c r="C25" s="36"/>
      <c r="D25" s="37"/>
      <c r="E25" s="38"/>
      <c r="F25" s="35">
        <f t="shared" si="6"/>
        <v>0</v>
      </c>
      <c r="G25" s="39"/>
      <c r="H25" s="24" t="s">
        <v>43</v>
      </c>
      <c r="I25" s="35">
        <v>-900</v>
      </c>
      <c r="J25" s="60" t="s">
        <v>18</v>
      </c>
      <c r="K25" s="65" t="s">
        <v>36</v>
      </c>
      <c r="L25" s="66"/>
      <c r="M25" s="67"/>
      <c r="N25" s="67"/>
      <c r="O25" s="68"/>
      <c r="Q25" s="81"/>
    </row>
    <row r="26" s="1" customFormat="1" ht="18" customHeight="1" spans="1:17">
      <c r="A26" s="34"/>
      <c r="B26" s="35">
        <f t="shared" si="5"/>
        <v>0</v>
      </c>
      <c r="C26" s="36"/>
      <c r="D26" s="37"/>
      <c r="E26" s="38"/>
      <c r="F26" s="35">
        <f t="shared" si="6"/>
        <v>0</v>
      </c>
      <c r="G26" s="39"/>
      <c r="H26" s="24"/>
      <c r="I26" s="35"/>
      <c r="J26" s="60"/>
      <c r="K26" s="69"/>
      <c r="L26" s="66"/>
      <c r="M26" s="67"/>
      <c r="N26" s="67"/>
      <c r="O26" s="68"/>
      <c r="Q26" s="81"/>
    </row>
    <row r="27" s="1" customFormat="1" ht="18" customHeight="1" spans="1:15">
      <c r="A27" s="34"/>
      <c r="B27" s="35">
        <f t="shared" si="5"/>
        <v>0</v>
      </c>
      <c r="C27" s="36"/>
      <c r="D27" s="37"/>
      <c r="E27" s="38"/>
      <c r="F27" s="35">
        <f t="shared" si="6"/>
        <v>0</v>
      </c>
      <c r="G27" s="39"/>
      <c r="H27" s="24"/>
      <c r="I27" s="12"/>
      <c r="J27" s="60"/>
      <c r="K27" s="69"/>
      <c r="L27" s="66"/>
      <c r="M27" s="67"/>
      <c r="N27" s="67"/>
      <c r="O27" s="68"/>
    </row>
    <row r="28" s="1" customFormat="1" ht="18" customHeight="1" spans="1:15">
      <c r="A28" s="34"/>
      <c r="B28" s="35">
        <f t="shared" si="5"/>
        <v>0</v>
      </c>
      <c r="C28" s="36"/>
      <c r="D28" s="37"/>
      <c r="E28" s="38"/>
      <c r="F28" s="35">
        <f t="shared" si="6"/>
        <v>0</v>
      </c>
      <c r="G28" s="39"/>
      <c r="H28" s="24"/>
      <c r="I28" s="12"/>
      <c r="J28" s="60"/>
      <c r="K28" s="69"/>
      <c r="L28" s="66"/>
      <c r="M28" s="67"/>
      <c r="N28" s="67"/>
      <c r="O28" s="68"/>
    </row>
    <row r="29" s="1" customFormat="1" ht="18" customHeight="1" spans="1:15">
      <c r="A29" s="34"/>
      <c r="B29" s="35">
        <f t="shared" si="5"/>
        <v>0</v>
      </c>
      <c r="C29" s="36"/>
      <c r="D29" s="37"/>
      <c r="E29" s="38"/>
      <c r="F29" s="35">
        <f t="shared" si="6"/>
        <v>0</v>
      </c>
      <c r="G29" s="39"/>
      <c r="H29" s="24"/>
      <c r="I29" s="12"/>
      <c r="J29" s="60"/>
      <c r="K29" s="69"/>
      <c r="L29" s="66"/>
      <c r="M29" s="67"/>
      <c r="N29" s="67"/>
      <c r="O29" s="68"/>
    </row>
    <row r="30" s="1" customFormat="1" ht="18" customHeight="1" spans="1:15">
      <c r="A30" s="34"/>
      <c r="B30" s="35"/>
      <c r="C30" s="36"/>
      <c r="D30" s="37"/>
      <c r="E30" s="38"/>
      <c r="F30" s="35"/>
      <c r="G30" s="39"/>
      <c r="H30" s="24"/>
      <c r="I30" s="12"/>
      <c r="J30" s="60"/>
      <c r="K30" s="69"/>
      <c r="L30" s="66"/>
      <c r="M30" s="67"/>
      <c r="N30" s="67"/>
      <c r="O30" s="68"/>
    </row>
    <row r="31" s="1" customFormat="1" ht="18" customHeight="1" spans="1:15">
      <c r="A31" s="34"/>
      <c r="B31" s="35"/>
      <c r="C31" s="36"/>
      <c r="D31" s="37"/>
      <c r="E31" s="38"/>
      <c r="F31" s="35"/>
      <c r="G31" s="39"/>
      <c r="H31" s="24"/>
      <c r="I31" s="12"/>
      <c r="J31" s="60"/>
      <c r="K31" s="69"/>
      <c r="L31" s="66"/>
      <c r="M31" s="67"/>
      <c r="N31" s="67"/>
      <c r="O31" s="68"/>
    </row>
    <row r="32" s="1" customFormat="1" ht="18" customHeight="1" spans="1:15">
      <c r="A32" s="34"/>
      <c r="B32" s="35"/>
      <c r="C32" s="36"/>
      <c r="D32" s="37"/>
      <c r="E32" s="38"/>
      <c r="F32" s="35"/>
      <c r="G32" s="39"/>
      <c r="H32" s="24" t="s">
        <v>44</v>
      </c>
      <c r="I32" s="12">
        <v>1080</v>
      </c>
      <c r="J32" s="60" t="s">
        <v>45</v>
      </c>
      <c r="K32" s="69" t="s">
        <v>46</v>
      </c>
      <c r="L32" s="66"/>
      <c r="M32" s="67"/>
      <c r="N32" s="67"/>
      <c r="O32" s="68"/>
    </row>
    <row r="33" s="1" customFormat="1" ht="18" customHeight="1" spans="1:15">
      <c r="A33" s="34"/>
      <c r="B33" s="35"/>
      <c r="C33" s="36"/>
      <c r="D33" s="37"/>
      <c r="E33" s="38"/>
      <c r="F33" s="35"/>
      <c r="G33" s="39"/>
      <c r="H33" s="24" t="s">
        <v>47</v>
      </c>
      <c r="I33" s="12">
        <v>1000</v>
      </c>
      <c r="J33" s="60" t="s">
        <v>45</v>
      </c>
      <c r="K33" s="65" t="s">
        <v>48</v>
      </c>
      <c r="L33" s="66"/>
      <c r="M33" s="67"/>
      <c r="N33" s="67"/>
      <c r="O33" s="68"/>
    </row>
    <row r="34" s="1" customFormat="1" ht="21" customHeight="1" spans="1:15">
      <c r="A34" s="34"/>
      <c r="B34" s="35">
        <f>ROUND(G34/(1+E34),2)</f>
        <v>0</v>
      </c>
      <c r="C34" s="36"/>
      <c r="D34" s="37"/>
      <c r="E34" s="38"/>
      <c r="F34" s="35">
        <f>ROUND(G34/(1+E34)*E34,2)</f>
        <v>0</v>
      </c>
      <c r="G34" s="39"/>
      <c r="H34" s="24" t="s">
        <v>49</v>
      </c>
      <c r="I34" s="12">
        <v>500</v>
      </c>
      <c r="J34" s="60" t="s">
        <v>45</v>
      </c>
      <c r="K34" s="65" t="s">
        <v>50</v>
      </c>
      <c r="L34" s="66"/>
      <c r="M34" s="67"/>
      <c r="N34" s="67"/>
      <c r="O34" s="68"/>
    </row>
    <row r="35" s="1" customFormat="1" ht="21" customHeight="1" spans="1:15">
      <c r="A35" s="34"/>
      <c r="B35" s="35">
        <f>ROUND(G35/(1+E35),2)</f>
        <v>12897.51</v>
      </c>
      <c r="C35" s="36"/>
      <c r="D35" s="37"/>
      <c r="E35" s="38"/>
      <c r="F35" s="35">
        <f>ROUND(G35/(1+E35)*E35,2)</f>
        <v>0</v>
      </c>
      <c r="G35" s="39">
        <v>12897.51</v>
      </c>
      <c r="H35" s="24" t="s">
        <v>49</v>
      </c>
      <c r="I35" s="12">
        <v>12897.51</v>
      </c>
      <c r="J35" s="60" t="s">
        <v>45</v>
      </c>
      <c r="K35" s="65" t="s">
        <v>51</v>
      </c>
      <c r="L35" s="66"/>
      <c r="M35" s="67"/>
      <c r="N35" s="67"/>
      <c r="O35" s="68"/>
    </row>
    <row r="36" s="1" customFormat="1" ht="18" customHeight="1" spans="1:15">
      <c r="A36" s="30" t="s">
        <v>19</v>
      </c>
      <c r="B36" s="29">
        <f>SUM(B16:B35)</f>
        <v>389724.95</v>
      </c>
      <c r="C36" s="30"/>
      <c r="D36" s="40"/>
      <c r="E36" s="40"/>
      <c r="F36" s="31">
        <f>SUM(F16:F35)</f>
        <v>30072.56</v>
      </c>
      <c r="G36" s="41">
        <f>SUM(G16:G35)</f>
        <v>419797.51</v>
      </c>
      <c r="H36" s="42"/>
      <c r="I36" s="30">
        <f>SUM(I16:I35)</f>
        <v>383000</v>
      </c>
      <c r="J36" s="70"/>
      <c r="K36" s="71"/>
      <c r="L36" s="72"/>
      <c r="M36" s="60"/>
      <c r="N36" s="60"/>
      <c r="O36" s="32"/>
    </row>
    <row r="37" s="1" customFormat="1" ht="18" customHeight="1" spans="1:15">
      <c r="A37" s="43" t="s">
        <v>52</v>
      </c>
      <c r="B37" s="43">
        <f>B13-B36</f>
        <v>-44679.904954955</v>
      </c>
      <c r="C37" s="43"/>
      <c r="D37" s="44"/>
      <c r="E37" s="44"/>
      <c r="F37" s="45"/>
      <c r="G37" s="43">
        <f>G13-G36</f>
        <v>-36797.51</v>
      </c>
      <c r="H37" s="23" t="s">
        <v>53</v>
      </c>
      <c r="I37" s="30">
        <f>I13-I36</f>
        <v>0</v>
      </c>
      <c r="J37" s="7"/>
      <c r="K37" s="73"/>
      <c r="L37" s="6"/>
      <c r="M37" s="74"/>
      <c r="N37" s="74"/>
      <c r="O37" s="7"/>
    </row>
    <row r="38" s="1" customFormat="1" ht="18" customHeight="1" spans="1:15">
      <c r="A38" s="2" t="s">
        <v>54</v>
      </c>
      <c r="B38" s="3"/>
      <c r="C38" s="2"/>
      <c r="D38" s="4"/>
      <c r="E38" s="4"/>
      <c r="F38" s="3"/>
      <c r="G38" s="3"/>
      <c r="H38" s="4"/>
      <c r="I38" s="3"/>
      <c r="J38" s="5"/>
      <c r="K38" s="6"/>
      <c r="L38" s="6"/>
      <c r="M38" s="75"/>
      <c r="N38" s="75"/>
      <c r="O38" s="75"/>
    </row>
    <row r="39" s="1" customFormat="1" ht="18" customHeight="1" spans="1:15">
      <c r="A39" s="23" t="s">
        <v>55</v>
      </c>
      <c r="B39" s="22" t="s">
        <v>56</v>
      </c>
      <c r="C39" s="32"/>
      <c r="D39" s="23" t="s">
        <v>55</v>
      </c>
      <c r="E39" s="21" t="s">
        <v>13</v>
      </c>
      <c r="F39" s="22" t="s">
        <v>56</v>
      </c>
      <c r="G39" s="46" t="s">
        <v>57</v>
      </c>
      <c r="H39" s="47"/>
      <c r="I39" s="76"/>
      <c r="J39" s="77"/>
      <c r="K39" s="76"/>
      <c r="L39" s="76"/>
      <c r="M39" s="76"/>
      <c r="N39" s="47"/>
      <c r="O39" s="47"/>
    </row>
    <row r="40" s="1" customFormat="1" ht="18" customHeight="1" spans="1:15">
      <c r="A40" s="32" t="s">
        <v>58</v>
      </c>
      <c r="B40" s="35">
        <f>(B13-B36)*0.25</f>
        <v>-11169.9762387388</v>
      </c>
      <c r="C40" s="32"/>
      <c r="D40" s="28" t="s">
        <v>59</v>
      </c>
      <c r="E40" s="23" t="s">
        <v>60</v>
      </c>
      <c r="F40" s="31">
        <f>F13-F36</f>
        <v>981.494054053997</v>
      </c>
      <c r="G40" s="31">
        <f>F7+F8+F9-F16-F17</f>
        <v>981.494054054027</v>
      </c>
      <c r="H40" s="48"/>
      <c r="I40" s="48"/>
      <c r="J40" s="77"/>
      <c r="K40" s="48"/>
      <c r="L40" s="78"/>
      <c r="M40" s="48"/>
      <c r="N40" s="48"/>
      <c r="O40" s="48"/>
    </row>
    <row r="41" s="1" customFormat="1" ht="18" customHeight="1" spans="1:15">
      <c r="A41" s="32" t="s">
        <v>61</v>
      </c>
      <c r="B41" s="49">
        <f>G7*0.0003</f>
        <v>51.9</v>
      </c>
      <c r="C41" s="32"/>
      <c r="D41" s="50" t="s">
        <v>62</v>
      </c>
      <c r="E41" s="14">
        <v>0.05</v>
      </c>
      <c r="F41" s="12">
        <f>F40*E41</f>
        <v>49.0747027026999</v>
      </c>
      <c r="G41" s="51">
        <f>G40*E41</f>
        <v>49.0747027027014</v>
      </c>
      <c r="H41" s="47"/>
      <c r="I41" s="47"/>
      <c r="J41" s="77"/>
      <c r="K41" s="79"/>
      <c r="L41" s="79"/>
      <c r="M41" s="47"/>
      <c r="N41" s="47"/>
      <c r="O41" s="47"/>
    </row>
    <row r="42" s="1" customFormat="1" ht="18" customHeight="1" spans="1:15">
      <c r="A42" s="32" t="s">
        <v>63</v>
      </c>
      <c r="B42" s="49">
        <f>B7*0.0006</f>
        <v>93.5135135135135</v>
      </c>
      <c r="C42" s="32"/>
      <c r="D42" s="50" t="s">
        <v>64</v>
      </c>
      <c r="E42" s="14">
        <v>0.03</v>
      </c>
      <c r="F42" s="12">
        <f>F40*E42</f>
        <v>29.4448216216199</v>
      </c>
      <c r="G42" s="51">
        <f>G40*E42</f>
        <v>29.4448216216208</v>
      </c>
      <c r="H42" s="47"/>
      <c r="I42" s="47"/>
      <c r="J42" s="77"/>
      <c r="K42" s="79"/>
      <c r="L42" s="79"/>
      <c r="M42" s="47"/>
      <c r="N42" s="47"/>
      <c r="O42" s="47"/>
    </row>
    <row r="43" s="1" customFormat="1" ht="18" customHeight="1" spans="1:15">
      <c r="A43" s="32"/>
      <c r="B43" s="12"/>
      <c r="C43" s="32"/>
      <c r="D43" s="50" t="s">
        <v>65</v>
      </c>
      <c r="E43" s="14">
        <v>0.02</v>
      </c>
      <c r="F43" s="12">
        <f>F40*E43</f>
        <v>19.6298810810799</v>
      </c>
      <c r="G43" s="51">
        <f>G40*E43</f>
        <v>19.6298810810805</v>
      </c>
      <c r="H43" s="47"/>
      <c r="I43" s="47"/>
      <c r="J43" s="77"/>
      <c r="K43" s="79"/>
      <c r="L43" s="79"/>
      <c r="M43" s="47"/>
      <c r="N43" s="47"/>
      <c r="O43" s="47"/>
    </row>
    <row r="44" s="1" customFormat="1" ht="18" customHeight="1" spans="1:15">
      <c r="A44" s="28" t="s">
        <v>66</v>
      </c>
      <c r="B44" s="29">
        <f>SUM(B40:B43)</f>
        <v>-11024.5627252252</v>
      </c>
      <c r="C44" s="32"/>
      <c r="D44" s="33" t="s">
        <v>66</v>
      </c>
      <c r="E44" s="28"/>
      <c r="F44" s="31">
        <f>SUM(F40:F43)</f>
        <v>1079.6434594594</v>
      </c>
      <c r="G44" s="31">
        <f>SUM(G40:G43)</f>
        <v>1079.64345945943</v>
      </c>
      <c r="H44" s="48"/>
      <c r="I44" s="48"/>
      <c r="J44" s="77"/>
      <c r="K44" s="48"/>
      <c r="L44" s="78"/>
      <c r="M44" s="48"/>
      <c r="N44" s="48"/>
      <c r="O44" s="48"/>
    </row>
    <row r="45" s="1" customFormat="1" ht="18" customHeight="1" spans="1:15">
      <c r="A45" s="2"/>
      <c r="B45" s="3"/>
      <c r="C45" s="2"/>
      <c r="D45" s="12" t="s">
        <v>61</v>
      </c>
      <c r="E45" s="52">
        <v>0.0003</v>
      </c>
      <c r="F45" s="12">
        <f>G13*0.0003</f>
        <v>114.9</v>
      </c>
      <c r="G45" s="53">
        <f>(G7+G8+G9)*0.0003</f>
        <v>114.9</v>
      </c>
      <c r="H45" s="4"/>
      <c r="I45" s="76"/>
      <c r="J45" s="77"/>
      <c r="K45" s="79"/>
      <c r="L45" s="79"/>
      <c r="M45" s="47"/>
      <c r="N45" s="47"/>
      <c r="O45" s="47"/>
    </row>
    <row r="46" s="1" customFormat="1" ht="18" customHeight="1" spans="1:15">
      <c r="A46" s="2"/>
      <c r="B46" s="3"/>
      <c r="C46" s="2"/>
      <c r="D46" s="12" t="s">
        <v>63</v>
      </c>
      <c r="E46" s="52">
        <v>0.0006</v>
      </c>
      <c r="F46" s="12">
        <f>B13*0.0006</f>
        <v>207.027027027027</v>
      </c>
      <c r="G46" s="53">
        <f>(B7+B8+B9)*0.0006</f>
        <v>207.027027027027</v>
      </c>
      <c r="H46" s="4"/>
      <c r="I46" s="76"/>
      <c r="J46" s="77"/>
      <c r="K46" s="79"/>
      <c r="L46" s="79"/>
      <c r="M46" s="47"/>
      <c r="N46" s="47"/>
      <c r="O46" s="47"/>
    </row>
    <row r="47" s="1" customFormat="1" ht="18" customHeight="1" spans="1:15">
      <c r="A47" s="2"/>
      <c r="B47" s="3"/>
      <c r="C47" s="2"/>
      <c r="D47" s="21" t="s">
        <v>66</v>
      </c>
      <c r="E47" s="40"/>
      <c r="F47" s="30">
        <f>F46+F45</f>
        <v>321.927027027027</v>
      </c>
      <c r="G47" s="54">
        <f>SUM(G45:G46)</f>
        <v>321.927027027027</v>
      </c>
      <c r="H47" s="4"/>
      <c r="I47" s="80"/>
      <c r="J47" s="77"/>
      <c r="K47" s="78"/>
      <c r="L47" s="78"/>
      <c r="M47" s="48"/>
      <c r="N47" s="48"/>
      <c r="O47" s="48"/>
    </row>
    <row r="48" s="1" customFormat="1" ht="18" customHeight="1" spans="1:15">
      <c r="A48" s="2"/>
      <c r="B48" s="3"/>
      <c r="C48" s="2"/>
      <c r="D48" s="21" t="s">
        <v>19</v>
      </c>
      <c r="E48" s="30"/>
      <c r="F48" s="30">
        <f>F44+F47</f>
        <v>1401.57048648642</v>
      </c>
      <c r="G48" s="54">
        <f>G44+G47</f>
        <v>1401.57048648646</v>
      </c>
      <c r="H48" s="4"/>
      <c r="I48" s="80"/>
      <c r="J48" s="77"/>
      <c r="K48" s="78"/>
      <c r="L48" s="78"/>
      <c r="M48" s="48"/>
      <c r="N48" s="48"/>
      <c r="O48" s="48"/>
    </row>
    <row r="49" ht="18" customHeight="1" spans="3:3">
      <c r="C49" s="2"/>
    </row>
    <row r="50" ht="18" customHeight="1" spans="3:3">
      <c r="C50" s="2"/>
    </row>
    <row r="51" ht="18" customHeight="1" spans="3:3">
      <c r="C51" s="2"/>
    </row>
    <row r="52" ht="18" customHeight="1" spans="3:3">
      <c r="C52" s="2"/>
    </row>
    <row r="53" ht="18" customHeight="1" spans="3:3">
      <c r="C53" s="2"/>
    </row>
    <row r="54" ht="18" customHeight="1" spans="3:3">
      <c r="C54" s="2"/>
    </row>
    <row r="55" ht="18" customHeight="1" spans="3:3">
      <c r="C55" s="2"/>
    </row>
    <row r="56" ht="18" customHeight="1" spans="3:3">
      <c r="C56" s="2"/>
    </row>
    <row r="57" ht="18" customHeight="1" spans="3:3">
      <c r="C57" s="2"/>
    </row>
    <row r="58" ht="18" customHeight="1" spans="3:3">
      <c r="C58" s="2"/>
    </row>
    <row r="59" ht="18" customHeight="1" spans="3:3">
      <c r="C59" s="2"/>
    </row>
    <row r="60" ht="18" customHeight="1" spans="3:3">
      <c r="C60" s="2"/>
    </row>
    <row r="61" ht="18" customHeight="1" spans="3:3">
      <c r="C61" s="2"/>
    </row>
    <row r="62" ht="18" customHeight="1" spans="3:3">
      <c r="C62" s="2"/>
    </row>
    <row r="63" ht="18" customHeight="1" spans="3:3">
      <c r="C63" s="2"/>
    </row>
    <row r="64" ht="18" customHeight="1" spans="3:3">
      <c r="C64" s="2"/>
    </row>
    <row r="65" spans="3:3">
      <c r="C65" s="2"/>
    </row>
    <row r="66" spans="3:3">
      <c r="C66" s="2"/>
    </row>
  </sheetData>
  <autoFilter ref="A15:O29">
    <extLst/>
  </autoFilter>
  <mergeCells count="8">
    <mergeCell ref="A1:J1"/>
    <mergeCell ref="H2:J2"/>
    <mergeCell ref="C5:D5"/>
    <mergeCell ref="E5:F5"/>
    <mergeCell ref="H5:J5"/>
    <mergeCell ref="A5:A6"/>
    <mergeCell ref="B5:B6"/>
    <mergeCell ref="G5:G6"/>
  </mergeCells>
  <pageMargins left="0.236220472440945" right="0.236220472440945" top="0.31496062992126" bottom="0.15748031496063" header="0.31496062992126" footer="0.31496062992126"/>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谯城区2016年农村公路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cw05</dc:creator>
  <cp:lastModifiedBy>qyr</cp:lastModifiedBy>
  <dcterms:created xsi:type="dcterms:W3CDTF">2016-07-12T06:03:00Z</dcterms:created>
  <cp:lastPrinted>2016-11-23T10:22:00Z</cp:lastPrinted>
  <dcterms:modified xsi:type="dcterms:W3CDTF">2022-01-04T04:48:03Z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EEABF7D6EA0B427F8535CB1CA7EFB43B</vt:lpwstr>
  </property>
</Properties>
</file>