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Sheet1!$A$18:$O$29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50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5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5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<sst xmlns="http://schemas.openxmlformats.org/spreadsheetml/2006/main" count="134" uniqueCount="84">
  <si>
    <t>C13196 庐江县2020年农村公路灾后恢复重建项目-白果路</t>
  </si>
  <si>
    <t>中标日期</t>
  </si>
  <si>
    <t>2020-</t>
  </si>
  <si>
    <t>中标价</t>
  </si>
  <si>
    <t>负责人</t>
  </si>
  <si>
    <t>夏登勤</t>
  </si>
  <si>
    <t>建设单位</t>
  </si>
  <si>
    <t>庐江县农村公路管理局（庐江县农村公路管理服务中心）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</si>
  <si>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</si>
  <si>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</si>
  <si>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</si>
  <si>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</si>
  <si>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</si>
  <si>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</si>
  <si>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</si>
  <si>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</si>
  <si>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</si>
  <si>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</si>
  <si>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</si>
  <si>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</si>
  <si>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</si>
  <si>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</si>
  <si>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</si>
  <si>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</si>
  <si>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</si>
  <si>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</si>
  <si>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</si>
  <si>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</si>
  <si>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</si>
  <si>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</si>
  <si>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</si>
  <si>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</si>
  <si>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</si>
  <si>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</si>
  <si>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</si>
  <si>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</si>
  <si>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</si>
  <si>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</si>
  <si>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宋京</t>
  </si>
  <si>
    <t>中行</t>
  </si>
  <si>
    <t>中国人民财产保险股份有限公司庐江支公司</t>
  </si>
  <si>
    <t>保险费</t>
  </si>
  <si>
    <t>1份</t>
  </si>
  <si>
    <t>普代</t>
  </si>
  <si>
    <t>陈腊英</t>
  </si>
  <si>
    <t>小工费</t>
  </si>
  <si>
    <t>有</t>
  </si>
  <si>
    <t>徐艾青</t>
  </si>
  <si>
    <t>混凝土</t>
  </si>
  <si>
    <t>专</t>
  </si>
  <si>
    <t>安徽诺金工程造价咨询有限公司</t>
  </si>
  <si>
    <t xml:space="preserve">清单编制费               </t>
  </si>
  <si>
    <t>王邦雄</t>
  </si>
  <si>
    <t>2021-166#-95000</t>
  </si>
  <si>
    <t>庐江县杰泰建筑劳务服务有限公司</t>
  </si>
  <si>
    <t>机械租赁费</t>
  </si>
  <si>
    <t>2021-158#-95536</t>
  </si>
  <si>
    <t>暂扣</t>
  </si>
  <si>
    <t>成本不够</t>
  </si>
  <si>
    <t>扣</t>
  </si>
  <si>
    <t>转账手续费</t>
  </si>
  <si>
    <t>1次</t>
  </si>
  <si>
    <t>2021-1-15王童去庐江办理购买转账支票及办理工程款出场费500和60车费</t>
  </si>
  <si>
    <t>全部管理费12%</t>
  </si>
  <si>
    <t>企税1%</t>
  </si>
  <si>
    <t>印花税、水利基金</t>
  </si>
  <si>
    <t>增值税及附加</t>
  </si>
  <si>
    <t>应提供成本</t>
  </si>
  <si>
    <t>可支付金额</t>
  </si>
  <si>
    <t>尚需提供成本</t>
  </si>
  <si>
    <t>公司代缴税金：</t>
  </si>
  <si>
    <t>税种</t>
  </si>
  <si>
    <t>税额</t>
  </si>
  <si>
    <t>2020年12月开票税金</t>
  </si>
  <si>
    <t>2021年6月开票税金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</si>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</sst>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yy/m/d;@"/>
    <numFmt numFmtId="178" formatCode="#,##0.00_ "/>
    <numFmt numFmtId="179" formatCode="yyyy&quot;年&quot;m&quot;月&quot;;@"/>
    <numFmt numFmtId="180" formatCode="#,##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7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3" fillId="6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topLeftCell="A19" workbookViewId="0">
      <selection activeCell="K49" sqref="K49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7.625" style="5" customWidth="1"/>
    <col min="11" max="11" width="35.125" style="6" customWidth="1"/>
    <col min="12" max="12" width="12.75" style="6" customWidth="1"/>
    <col min="13" max="13" width="22.375" style="6" customWidth="1"/>
    <col min="14" max="14" width="5.625" style="6" customWidth="1"/>
    <col min="15" max="15" width="10.625" style="6" customWidth="1"/>
    <col min="16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 t="s">
        <v>2</v>
      </c>
      <c r="C2" s="12" t="s">
        <v>3</v>
      </c>
      <c r="D2" s="13"/>
      <c r="E2" s="14" t="s">
        <v>4</v>
      </c>
      <c r="F2" s="15" t="s">
        <v>5</v>
      </c>
      <c r="G2" s="16" t="s">
        <v>6</v>
      </c>
      <c r="H2" s="17" t="s">
        <v>7</v>
      </c>
      <c r="I2" s="54"/>
      <c r="J2" s="55"/>
      <c r="K2" s="56"/>
      <c r="L2" s="20"/>
    </row>
    <row r="3" ht="18" customHeight="1" spans="1:12">
      <c r="A3" s="10" t="s">
        <v>8</v>
      </c>
      <c r="B3" s="18"/>
      <c r="C3" s="12" t="s">
        <v>9</v>
      </c>
      <c r="D3" s="19"/>
      <c r="H3" s="20"/>
      <c r="I3" s="57"/>
      <c r="J3" s="20"/>
      <c r="K3" s="20"/>
      <c r="L3" s="20"/>
    </row>
    <row r="4" ht="18" customHeight="1" spans="1:12">
      <c r="A4" s="2" t="s">
        <v>10</v>
      </c>
      <c r="H4" s="20"/>
      <c r="I4" s="57"/>
      <c r="J4" s="20"/>
      <c r="K4" s="20"/>
      <c r="L4" s="20"/>
    </row>
    <row r="5" ht="18" customHeight="1" spans="1:10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</row>
    <row r="6" ht="18" customHeight="1" spans="1:10">
      <c r="A6" s="21"/>
      <c r="B6" s="22"/>
      <c r="C6" s="21" t="s">
        <v>17</v>
      </c>
      <c r="D6" s="21" t="s">
        <v>18</v>
      </c>
      <c r="E6" s="21" t="s">
        <v>17</v>
      </c>
      <c r="F6" s="22" t="s">
        <v>18</v>
      </c>
      <c r="G6" s="22"/>
      <c r="H6" s="23" t="s">
        <v>19</v>
      </c>
      <c r="I6" s="22" t="s">
        <v>20</v>
      </c>
      <c r="J6" s="23" t="s">
        <v>21</v>
      </c>
    </row>
    <row r="7" ht="18" customHeight="1" spans="1:10">
      <c r="A7" s="24">
        <v>44193</v>
      </c>
      <c r="B7" s="12">
        <f t="shared" ref="B7:B9" si="0">G7/(1+C7+E7)</f>
        <v>605504.587155963</v>
      </c>
      <c r="C7" s="25">
        <v>0</v>
      </c>
      <c r="D7" s="26">
        <f t="shared" ref="D7:D9" si="1">G7/(1+E7+C7)*C7</f>
        <v>0</v>
      </c>
      <c r="E7" s="25">
        <v>0.09</v>
      </c>
      <c r="F7" s="12">
        <f t="shared" ref="F7:F9" si="2">G7/(1+C7+E7)*E7</f>
        <v>54495.4128440367</v>
      </c>
      <c r="G7" s="27">
        <v>660000</v>
      </c>
      <c r="H7" s="24">
        <v>44211</v>
      </c>
      <c r="I7" s="12">
        <v>660000</v>
      </c>
      <c r="J7" s="58" t="s">
        <v>22</v>
      </c>
    </row>
    <row r="8" ht="18" customHeight="1" spans="1:10">
      <c r="A8" s="24">
        <v>44348</v>
      </c>
      <c r="B8" s="12">
        <f t="shared" si="0"/>
        <v>104766.355140187</v>
      </c>
      <c r="C8" s="25">
        <v>0</v>
      </c>
      <c r="D8" s="26">
        <f t="shared" si="1"/>
        <v>0</v>
      </c>
      <c r="E8" s="25">
        <v>0.07</v>
      </c>
      <c r="F8" s="12">
        <f t="shared" si="2"/>
        <v>7333.64485981308</v>
      </c>
      <c r="G8" s="27">
        <v>112100</v>
      </c>
      <c r="H8" s="24"/>
      <c r="I8" s="12"/>
      <c r="J8" s="58"/>
    </row>
    <row r="9" ht="18" customHeight="1" spans="1:10">
      <c r="A9" s="24"/>
      <c r="B9" s="12">
        <f t="shared" si="0"/>
        <v>0</v>
      </c>
      <c r="C9" s="25">
        <v>0.02</v>
      </c>
      <c r="D9" s="26">
        <f t="shared" si="1"/>
        <v>0</v>
      </c>
      <c r="E9" s="25">
        <v>0.07</v>
      </c>
      <c r="F9" s="12">
        <f t="shared" si="2"/>
        <v>0</v>
      </c>
      <c r="G9" s="27"/>
      <c r="H9" s="24"/>
      <c r="I9" s="12"/>
      <c r="J9" s="58"/>
    </row>
    <row r="10" ht="18" customHeight="1" spans="1:10">
      <c r="A10" s="24"/>
      <c r="B10" s="12">
        <f t="shared" ref="B10:B15" si="3">G10/(1+C10+E10)</f>
        <v>0</v>
      </c>
      <c r="C10" s="25">
        <v>0.02</v>
      </c>
      <c r="D10" s="26">
        <f t="shared" ref="D10:D15" si="4">G10/(1+E10+C10)*C10</f>
        <v>0</v>
      </c>
      <c r="E10" s="25">
        <v>0.07</v>
      </c>
      <c r="F10" s="12">
        <f t="shared" ref="F10:F15" si="5">G10/(1+C10+E10)*E10</f>
        <v>0</v>
      </c>
      <c r="G10" s="27"/>
      <c r="H10" s="24"/>
      <c r="I10" s="12"/>
      <c r="J10" s="58"/>
    </row>
    <row r="11" ht="18" customHeight="1" spans="1:10">
      <c r="A11" s="24"/>
      <c r="B11" s="12">
        <f t="shared" si="3"/>
        <v>0</v>
      </c>
      <c r="C11" s="28"/>
      <c r="D11" s="26">
        <f t="shared" si="4"/>
        <v>0</v>
      </c>
      <c r="E11" s="25"/>
      <c r="F11" s="12">
        <f t="shared" si="5"/>
        <v>0</v>
      </c>
      <c r="G11" s="27"/>
      <c r="H11" s="24"/>
      <c r="I11" s="12"/>
      <c r="J11" s="58"/>
    </row>
    <row r="12" ht="18" customHeight="1" spans="1:10">
      <c r="A12" s="24"/>
      <c r="B12" s="12">
        <f t="shared" si="3"/>
        <v>0</v>
      </c>
      <c r="C12" s="28"/>
      <c r="D12" s="26">
        <f t="shared" si="4"/>
        <v>0</v>
      </c>
      <c r="E12" s="25"/>
      <c r="F12" s="12">
        <f t="shared" si="5"/>
        <v>0</v>
      </c>
      <c r="G12" s="27"/>
      <c r="H12" s="24"/>
      <c r="I12" s="12"/>
      <c r="J12" s="58"/>
    </row>
    <row r="13" ht="18" customHeight="1" spans="1:10">
      <c r="A13" s="24"/>
      <c r="B13" s="12">
        <f t="shared" si="3"/>
        <v>0</v>
      </c>
      <c r="C13" s="28"/>
      <c r="D13" s="26">
        <f t="shared" si="4"/>
        <v>0</v>
      </c>
      <c r="E13" s="25"/>
      <c r="F13" s="12">
        <f t="shared" si="5"/>
        <v>0</v>
      </c>
      <c r="G13" s="27"/>
      <c r="H13" s="24"/>
      <c r="I13" s="12"/>
      <c r="J13" s="58"/>
    </row>
    <row r="14" ht="18" customHeight="1" spans="1:10">
      <c r="A14" s="24"/>
      <c r="B14" s="12">
        <f t="shared" si="3"/>
        <v>0</v>
      </c>
      <c r="C14" s="28"/>
      <c r="D14" s="26">
        <f t="shared" si="4"/>
        <v>0</v>
      </c>
      <c r="E14" s="25"/>
      <c r="F14" s="12">
        <f t="shared" si="5"/>
        <v>0</v>
      </c>
      <c r="G14" s="27"/>
      <c r="H14" s="24"/>
      <c r="I14" s="12"/>
      <c r="J14" s="58"/>
    </row>
    <row r="15" ht="18" customHeight="1" spans="1:10">
      <c r="A15" s="24"/>
      <c r="B15" s="12">
        <f t="shared" si="3"/>
        <v>0</v>
      </c>
      <c r="C15" s="28"/>
      <c r="D15" s="26">
        <f t="shared" si="4"/>
        <v>0</v>
      </c>
      <c r="E15" s="25"/>
      <c r="F15" s="12">
        <f t="shared" si="5"/>
        <v>0</v>
      </c>
      <c r="G15" s="27"/>
      <c r="H15" s="24"/>
      <c r="I15" s="12"/>
      <c r="J15" s="58"/>
    </row>
    <row r="16" ht="18" customHeight="1" spans="1:10">
      <c r="A16" s="29" t="s">
        <v>23</v>
      </c>
      <c r="B16" s="30">
        <f>SUM(B7:B15)</f>
        <v>710270.94229615</v>
      </c>
      <c r="C16" s="31"/>
      <c r="D16" s="31">
        <f>SUM(D7:D15)</f>
        <v>0</v>
      </c>
      <c r="E16" s="31"/>
      <c r="F16" s="32">
        <f>SUM(F7:F15)</f>
        <v>61829.0577038498</v>
      </c>
      <c r="G16" s="31">
        <f>SUM(G7:G15)</f>
        <v>772100</v>
      </c>
      <c r="H16" s="33"/>
      <c r="I16" s="31">
        <f>SUM(I7:I15)</f>
        <v>660000</v>
      </c>
      <c r="J16" s="33"/>
    </row>
    <row r="17" ht="18" customHeight="1" spans="1:12">
      <c r="A17" s="2" t="s">
        <v>24</v>
      </c>
      <c r="J17" s="4"/>
      <c r="K17" s="4"/>
      <c r="L17" s="5"/>
    </row>
    <row r="18" ht="18" customHeight="1" spans="1:15">
      <c r="A18" s="34" t="s">
        <v>25</v>
      </c>
      <c r="B18" s="22" t="s">
        <v>26</v>
      </c>
      <c r="C18" s="21" t="s">
        <v>27</v>
      </c>
      <c r="D18" s="21" t="s">
        <v>28</v>
      </c>
      <c r="E18" s="21" t="s">
        <v>17</v>
      </c>
      <c r="F18" s="22" t="s">
        <v>29</v>
      </c>
      <c r="G18" s="22" t="s">
        <v>15</v>
      </c>
      <c r="H18" s="21" t="s">
        <v>30</v>
      </c>
      <c r="I18" s="22" t="s">
        <v>31</v>
      </c>
      <c r="J18" s="21" t="s">
        <v>21</v>
      </c>
      <c r="K18" s="59" t="s">
        <v>32</v>
      </c>
      <c r="L18" s="23" t="s">
        <v>33</v>
      </c>
      <c r="M18" s="23" t="s">
        <v>34</v>
      </c>
      <c r="N18" s="23" t="s">
        <v>35</v>
      </c>
      <c r="O18" s="23" t="s">
        <v>36</v>
      </c>
    </row>
    <row r="19" s="1" customFormat="1" ht="18" customHeight="1" spans="1:15">
      <c r="A19" s="35"/>
      <c r="B19" s="36">
        <f t="shared" ref="B19:B24" si="6">ROUND(G19/(1+E19),2)</f>
        <v>0</v>
      </c>
      <c r="C19" s="37"/>
      <c r="D19" s="38"/>
      <c r="E19" s="39"/>
      <c r="F19" s="36">
        <f t="shared" ref="F19:F24" si="7">ROUND(G19/(1+E19)*E19,2)</f>
        <v>0</v>
      </c>
      <c r="G19" s="27"/>
      <c r="H19" s="24"/>
      <c r="I19" s="12">
        <v>-4265.32</v>
      </c>
      <c r="J19" s="58" t="s">
        <v>37</v>
      </c>
      <c r="K19" s="60" t="s">
        <v>38</v>
      </c>
      <c r="L19" s="61"/>
      <c r="M19" s="62"/>
      <c r="N19" s="62"/>
      <c r="O19" s="61"/>
    </row>
    <row r="20" s="1" customFormat="1" ht="18" customHeight="1" spans="1:15">
      <c r="A20" s="35"/>
      <c r="B20" s="36">
        <f t="shared" si="6"/>
        <v>0</v>
      </c>
      <c r="C20" s="37"/>
      <c r="D20" s="38"/>
      <c r="E20" s="39"/>
      <c r="F20" s="36">
        <f t="shared" si="7"/>
        <v>0</v>
      </c>
      <c r="G20" s="27"/>
      <c r="H20" s="24"/>
      <c r="I20" s="12">
        <v>4265.32</v>
      </c>
      <c r="J20" s="58" t="s">
        <v>39</v>
      </c>
      <c r="K20" s="60" t="s">
        <v>40</v>
      </c>
      <c r="L20" s="61" t="s">
        <v>41</v>
      </c>
      <c r="M20" s="62"/>
      <c r="N20" s="62"/>
      <c r="O20" s="61"/>
    </row>
    <row r="21" s="1" customFormat="1" ht="18" customHeight="1" spans="1:15">
      <c r="A21" s="35">
        <v>44228</v>
      </c>
      <c r="B21" s="36">
        <f t="shared" si="6"/>
        <v>188000</v>
      </c>
      <c r="C21" s="37" t="s">
        <v>42</v>
      </c>
      <c r="D21" s="38" t="s">
        <v>43</v>
      </c>
      <c r="E21" s="40"/>
      <c r="F21" s="36">
        <f t="shared" si="7"/>
        <v>0</v>
      </c>
      <c r="G21" s="27">
        <v>188000</v>
      </c>
      <c r="H21" s="24"/>
      <c r="I21" s="12"/>
      <c r="J21" s="58"/>
      <c r="K21" s="60" t="s">
        <v>44</v>
      </c>
      <c r="L21" s="61" t="s">
        <v>45</v>
      </c>
      <c r="M21" s="62" t="s">
        <v>46</v>
      </c>
      <c r="N21" s="62"/>
      <c r="O21" s="61"/>
    </row>
    <row r="22" s="1" customFormat="1" ht="18" customHeight="1" spans="1:15">
      <c r="A22" s="35">
        <v>44228</v>
      </c>
      <c r="B22" s="36">
        <f t="shared" si="6"/>
        <v>185000</v>
      </c>
      <c r="C22" s="37" t="s">
        <v>42</v>
      </c>
      <c r="D22" s="38" t="s">
        <v>43</v>
      </c>
      <c r="E22" s="40"/>
      <c r="F22" s="36">
        <f t="shared" si="7"/>
        <v>0</v>
      </c>
      <c r="G22" s="27">
        <v>185000</v>
      </c>
      <c r="H22" s="24"/>
      <c r="I22" s="12"/>
      <c r="J22" s="58"/>
      <c r="K22" s="60" t="s">
        <v>47</v>
      </c>
      <c r="L22" s="61" t="s">
        <v>48</v>
      </c>
      <c r="M22" s="62" t="s">
        <v>46</v>
      </c>
      <c r="N22" s="62"/>
      <c r="O22" s="61"/>
    </row>
    <row r="23" s="1" customFormat="1" ht="18" customHeight="1" spans="1:15">
      <c r="A23" s="35">
        <v>44228</v>
      </c>
      <c r="B23" s="36">
        <f t="shared" si="6"/>
        <v>4023.89</v>
      </c>
      <c r="C23" s="37" t="s">
        <v>42</v>
      </c>
      <c r="D23" s="38" t="s">
        <v>49</v>
      </c>
      <c r="E23" s="39">
        <v>0.06</v>
      </c>
      <c r="F23" s="36">
        <f t="shared" si="7"/>
        <v>241.43</v>
      </c>
      <c r="G23" s="27">
        <v>4265.32</v>
      </c>
      <c r="H23" s="24"/>
      <c r="I23" s="12"/>
      <c r="J23" s="58"/>
      <c r="K23" s="60" t="s">
        <v>40</v>
      </c>
      <c r="L23" s="61" t="s">
        <v>41</v>
      </c>
      <c r="M23" s="62"/>
      <c r="N23" s="62"/>
      <c r="O23" s="61"/>
    </row>
    <row r="24" s="1" customFormat="1" ht="18" customHeight="1" spans="1:15">
      <c r="A24" s="35"/>
      <c r="B24" s="36">
        <f t="shared" si="6"/>
        <v>0</v>
      </c>
      <c r="C24" s="37"/>
      <c r="D24" s="38"/>
      <c r="E24" s="40"/>
      <c r="F24" s="36">
        <f t="shared" si="7"/>
        <v>0</v>
      </c>
      <c r="G24" s="27"/>
      <c r="H24" s="24">
        <v>44237</v>
      </c>
      <c r="I24" s="12">
        <v>188000</v>
      </c>
      <c r="J24" s="58" t="s">
        <v>39</v>
      </c>
      <c r="K24" s="52" t="s">
        <v>44</v>
      </c>
      <c r="L24" s="61" t="s">
        <v>45</v>
      </c>
      <c r="M24" s="62"/>
      <c r="N24" s="62"/>
      <c r="O24" s="61"/>
    </row>
    <row r="25" s="1" customFormat="1" ht="18" customHeight="1" spans="1:15">
      <c r="A25" s="35"/>
      <c r="B25" s="36"/>
      <c r="C25" s="37"/>
      <c r="D25" s="38"/>
      <c r="E25" s="40"/>
      <c r="F25" s="36"/>
      <c r="G25" s="27"/>
      <c r="H25" s="24">
        <v>44237</v>
      </c>
      <c r="I25" s="12">
        <v>185000</v>
      </c>
      <c r="J25" s="58" t="s">
        <v>39</v>
      </c>
      <c r="K25" s="52" t="s">
        <v>47</v>
      </c>
      <c r="L25" s="61" t="s">
        <v>48</v>
      </c>
      <c r="M25" s="62"/>
      <c r="N25" s="62"/>
      <c r="O25" s="61"/>
    </row>
    <row r="26" s="1" customFormat="1" ht="18" customHeight="1" spans="1:15">
      <c r="A26" s="35">
        <v>44256</v>
      </c>
      <c r="B26" s="36">
        <f>ROUND(G26/(1+E26),2)</f>
        <v>6037.74</v>
      </c>
      <c r="C26" s="37" t="s">
        <v>42</v>
      </c>
      <c r="D26" s="38" t="s">
        <v>49</v>
      </c>
      <c r="E26" s="39">
        <v>0.06</v>
      </c>
      <c r="F26" s="36">
        <f>ROUND(G26/(1+E26)*E26,2)</f>
        <v>362.26</v>
      </c>
      <c r="G26" s="27">
        <v>6400</v>
      </c>
      <c r="H26" s="24"/>
      <c r="I26" s="12"/>
      <c r="J26" s="58"/>
      <c r="K26" s="60" t="s">
        <v>50</v>
      </c>
      <c r="L26" s="61" t="s">
        <v>51</v>
      </c>
      <c r="M26" s="62"/>
      <c r="N26" s="62"/>
      <c r="O26" s="61"/>
    </row>
    <row r="27" s="1" customFormat="1" ht="18" customHeight="1" spans="1:15">
      <c r="A27" s="35">
        <v>44256</v>
      </c>
      <c r="B27" s="36">
        <f>ROUND(G27/(1+E27),2)</f>
        <v>95000</v>
      </c>
      <c r="C27" s="37" t="s">
        <v>42</v>
      </c>
      <c r="D27" s="38" t="s">
        <v>43</v>
      </c>
      <c r="E27" s="40"/>
      <c r="F27" s="36">
        <f>ROUND(G27/(1+E27)*E27,2)</f>
        <v>0</v>
      </c>
      <c r="G27" s="27">
        <v>95000</v>
      </c>
      <c r="H27" s="24"/>
      <c r="I27" s="12"/>
      <c r="J27" s="58"/>
      <c r="K27" s="60" t="s">
        <v>52</v>
      </c>
      <c r="L27" s="61" t="s">
        <v>45</v>
      </c>
      <c r="M27" s="62" t="s">
        <v>53</v>
      </c>
      <c r="N27" s="62"/>
      <c r="O27" s="63"/>
    </row>
    <row r="28" s="1" customFormat="1" ht="18" customHeight="1" spans="1:15">
      <c r="A28" s="35">
        <v>44256</v>
      </c>
      <c r="B28" s="36">
        <f>ROUND(G28/(1+E28),2)</f>
        <v>95536</v>
      </c>
      <c r="C28" s="37" t="s">
        <v>42</v>
      </c>
      <c r="D28" s="38" t="s">
        <v>43</v>
      </c>
      <c r="E28" s="40"/>
      <c r="F28" s="36">
        <f>ROUND(G28/(1+E28)*E28,2)</f>
        <v>0</v>
      </c>
      <c r="G28" s="27">
        <v>95536</v>
      </c>
      <c r="H28" s="24"/>
      <c r="I28" s="12"/>
      <c r="J28" s="58"/>
      <c r="K28" s="60" t="s">
        <v>54</v>
      </c>
      <c r="L28" s="61" t="s">
        <v>55</v>
      </c>
      <c r="M28" s="62" t="s">
        <v>56</v>
      </c>
      <c r="N28" s="62"/>
      <c r="O28" s="63"/>
    </row>
    <row r="29" s="1" customFormat="1" ht="18" customHeight="1" spans="1:15">
      <c r="A29" s="35"/>
      <c r="B29" s="36">
        <f>ROUND(G29/(1+E29),2)</f>
        <v>0</v>
      </c>
      <c r="C29" s="37"/>
      <c r="D29" s="38"/>
      <c r="E29" s="40"/>
      <c r="F29" s="36">
        <f>ROUND(G29/(1+E29)*E29,2)</f>
        <v>0</v>
      </c>
      <c r="G29" s="27"/>
      <c r="H29" s="24">
        <v>44274</v>
      </c>
      <c r="I29" s="12">
        <v>95000</v>
      </c>
      <c r="J29" s="58" t="s">
        <v>37</v>
      </c>
      <c r="K29" s="52" t="s">
        <v>52</v>
      </c>
      <c r="L29" s="61" t="s">
        <v>45</v>
      </c>
      <c r="M29" s="62"/>
      <c r="N29" s="62"/>
      <c r="O29" s="61"/>
    </row>
    <row r="30" s="1" customFormat="1" ht="18" customHeight="1" spans="1:15">
      <c r="A30" s="35"/>
      <c r="B30" s="36"/>
      <c r="C30" s="37"/>
      <c r="D30" s="38"/>
      <c r="E30" s="40"/>
      <c r="F30" s="36"/>
      <c r="G30" s="27"/>
      <c r="H30" s="24"/>
      <c r="I30" s="12"/>
      <c r="J30" s="58"/>
      <c r="K30" s="52"/>
      <c r="L30" s="61"/>
      <c r="M30" s="62"/>
      <c r="N30" s="62"/>
      <c r="O30" s="61"/>
    </row>
    <row r="31" s="1" customFormat="1" ht="18" customHeight="1" spans="1:15">
      <c r="A31" s="35"/>
      <c r="B31" s="36"/>
      <c r="C31" s="37"/>
      <c r="D31" s="38"/>
      <c r="E31" s="40"/>
      <c r="F31" s="36"/>
      <c r="G31" s="27"/>
      <c r="H31" s="24"/>
      <c r="I31" s="12"/>
      <c r="J31" s="58"/>
      <c r="K31" s="52"/>
      <c r="L31" s="61"/>
      <c r="M31" s="62"/>
      <c r="N31" s="62"/>
      <c r="O31" s="61"/>
    </row>
    <row r="32" s="1" customFormat="1" ht="18" customHeight="1" spans="1:15">
      <c r="A32" s="35"/>
      <c r="B32" s="36"/>
      <c r="C32" s="37"/>
      <c r="D32" s="38"/>
      <c r="E32" s="40"/>
      <c r="F32" s="36"/>
      <c r="G32" s="27"/>
      <c r="H32" s="24"/>
      <c r="I32" s="12"/>
      <c r="J32" s="58"/>
      <c r="K32" s="52"/>
      <c r="L32" s="61"/>
      <c r="M32" s="62"/>
      <c r="N32" s="62"/>
      <c r="O32" s="61"/>
    </row>
    <row r="33" s="1" customFormat="1" ht="18" customHeight="1" spans="1:15">
      <c r="A33" s="35"/>
      <c r="B33" s="36"/>
      <c r="C33" s="37"/>
      <c r="D33" s="38"/>
      <c r="E33" s="40"/>
      <c r="F33" s="36"/>
      <c r="G33" s="27"/>
      <c r="H33" s="24"/>
      <c r="I33" s="12"/>
      <c r="J33" s="58"/>
      <c r="K33" s="52"/>
      <c r="L33" s="61"/>
      <c r="M33" s="62"/>
      <c r="N33" s="62"/>
      <c r="O33" s="61"/>
    </row>
    <row r="34" s="1" customFormat="1" ht="18" customHeight="1" spans="1:15">
      <c r="A34" s="35"/>
      <c r="B34" s="36"/>
      <c r="C34" s="37"/>
      <c r="D34" s="38"/>
      <c r="E34" s="40"/>
      <c r="F34" s="36"/>
      <c r="G34" s="27"/>
      <c r="H34" s="24"/>
      <c r="I34" s="12"/>
      <c r="J34" s="58"/>
      <c r="K34" s="52"/>
      <c r="L34" s="61"/>
      <c r="M34" s="62"/>
      <c r="N34" s="62"/>
      <c r="O34" s="61"/>
    </row>
    <row r="35" s="1" customFormat="1" ht="18" customHeight="1" spans="1:15">
      <c r="A35" s="35"/>
      <c r="B35" s="36">
        <f>ROUND(G35/(1+E35),2)</f>
        <v>0</v>
      </c>
      <c r="C35" s="37"/>
      <c r="D35" s="38"/>
      <c r="E35" s="40"/>
      <c r="F35" s="36">
        <f>ROUND(G35/(1+E35)*E35,2)</f>
        <v>0</v>
      </c>
      <c r="G35" s="27"/>
      <c r="H35" s="24"/>
      <c r="I35" s="12"/>
      <c r="J35" s="58"/>
      <c r="K35" s="60"/>
      <c r="L35" s="61"/>
      <c r="M35" s="62"/>
      <c r="N35" s="62"/>
      <c r="O35" s="61"/>
    </row>
    <row r="36" s="1" customFormat="1" ht="18" customHeight="1" spans="1:15">
      <c r="A36" s="35"/>
      <c r="B36" s="36">
        <f>ROUND(G36/(1+E36),2)</f>
        <v>0</v>
      </c>
      <c r="C36" s="37"/>
      <c r="D36" s="38"/>
      <c r="E36" s="40"/>
      <c r="F36" s="36">
        <f>ROUND(G36/(1+E36)*E36,2)</f>
        <v>0</v>
      </c>
      <c r="G36" s="27"/>
      <c r="H36" s="24">
        <v>44272</v>
      </c>
      <c r="I36" s="12">
        <v>1921.69</v>
      </c>
      <c r="J36" s="58" t="s">
        <v>57</v>
      </c>
      <c r="K36" s="60" t="s">
        <v>58</v>
      </c>
      <c r="L36" s="61"/>
      <c r="M36" s="62"/>
      <c r="N36" s="62"/>
      <c r="O36" s="61"/>
    </row>
    <row r="37" s="1" customFormat="1" ht="18" customHeight="1" spans="1:15">
      <c r="A37" s="35"/>
      <c r="B37" s="36">
        <f>ROUND(G37/(1+E37),2)</f>
        <v>0</v>
      </c>
      <c r="C37" s="37"/>
      <c r="D37" s="38"/>
      <c r="E37" s="40"/>
      <c r="F37" s="36">
        <f>ROUND(G37/(1+E37)*E37,2)</f>
        <v>0</v>
      </c>
      <c r="G37" s="27"/>
      <c r="H37" s="24">
        <v>44272</v>
      </c>
      <c r="I37" s="12">
        <v>50</v>
      </c>
      <c r="J37" s="58" t="s">
        <v>59</v>
      </c>
      <c r="K37" s="60" t="s">
        <v>60</v>
      </c>
      <c r="L37" s="61"/>
      <c r="M37" s="62"/>
      <c r="N37" s="62"/>
      <c r="O37" s="61"/>
    </row>
    <row r="38" s="1" customFormat="1" ht="18" customHeight="1" spans="1:15">
      <c r="A38" s="35"/>
      <c r="B38" s="36">
        <f>ROUND(G38/(1+E38),2)</f>
        <v>0</v>
      </c>
      <c r="C38" s="37"/>
      <c r="D38" s="38"/>
      <c r="E38" s="40"/>
      <c r="F38" s="36">
        <f>ROUND(G38/(1+E38)*E38,2)</f>
        <v>0</v>
      </c>
      <c r="G38" s="27"/>
      <c r="H38" s="24" t="s">
        <v>61</v>
      </c>
      <c r="I38" s="12">
        <v>200</v>
      </c>
      <c r="J38" s="58" t="s">
        <v>59</v>
      </c>
      <c r="K38" s="60" t="s">
        <v>60</v>
      </c>
      <c r="L38" s="61"/>
      <c r="M38" s="62"/>
      <c r="N38" s="62"/>
      <c r="O38" s="61"/>
    </row>
    <row r="39" s="1" customFormat="1" ht="18" customHeight="1" spans="1:15">
      <c r="A39" s="35"/>
      <c r="B39" s="36">
        <f>ROUND(G39/(1+E39),2)</f>
        <v>0</v>
      </c>
      <c r="C39" s="37"/>
      <c r="D39" s="38"/>
      <c r="E39" s="40"/>
      <c r="F39" s="36">
        <f>ROUND(G39/(1+E39)*E39,2)</f>
        <v>0</v>
      </c>
      <c r="G39" s="27"/>
      <c r="H39" s="24" t="s">
        <v>61</v>
      </c>
      <c r="I39" s="12">
        <v>560</v>
      </c>
      <c r="J39" s="58" t="s">
        <v>59</v>
      </c>
      <c r="K39" s="64" t="s">
        <v>62</v>
      </c>
      <c r="L39" s="61"/>
      <c r="M39" s="62"/>
      <c r="N39" s="62"/>
      <c r="O39" s="61"/>
    </row>
    <row r="40" s="1" customFormat="1" ht="18" customHeight="1" spans="1:15">
      <c r="A40" s="35"/>
      <c r="B40" s="36">
        <f>ROUND(G40/(1+E40),2)</f>
        <v>115200</v>
      </c>
      <c r="C40" s="37"/>
      <c r="D40" s="38"/>
      <c r="E40" s="40"/>
      <c r="F40" s="36"/>
      <c r="G40" s="27">
        <v>115200</v>
      </c>
      <c r="H40" s="24" t="s">
        <v>61</v>
      </c>
      <c r="I40" s="12">
        <v>115200</v>
      </c>
      <c r="J40" s="58" t="s">
        <v>59</v>
      </c>
      <c r="K40" s="60" t="s">
        <v>63</v>
      </c>
      <c r="L40" s="61"/>
      <c r="M40" s="62"/>
      <c r="N40" s="62"/>
      <c r="O40" s="61"/>
    </row>
    <row r="41" s="1" customFormat="1" ht="18" customHeight="1" spans="1:15">
      <c r="A41" s="35"/>
      <c r="B41" s="36">
        <f>ROUND(G41/(1+E41),2)</f>
        <v>0</v>
      </c>
      <c r="C41" s="37"/>
      <c r="D41" s="38"/>
      <c r="E41" s="40"/>
      <c r="F41" s="36">
        <f>ROUND(G41/(1+E41)*E41,2)</f>
        <v>0</v>
      </c>
      <c r="G41" s="27"/>
      <c r="H41" s="24" t="s">
        <v>61</v>
      </c>
      <c r="I41" s="12">
        <v>6600</v>
      </c>
      <c r="J41" s="58" t="s">
        <v>59</v>
      </c>
      <c r="K41" s="60" t="s">
        <v>64</v>
      </c>
      <c r="L41" s="61"/>
      <c r="M41" s="62"/>
      <c r="N41" s="62"/>
      <c r="O41" s="61"/>
    </row>
    <row r="42" s="1" customFormat="1" ht="18" customHeight="1" spans="1:15">
      <c r="A42" s="35"/>
      <c r="B42" s="36">
        <f>ROUND(G42/(1+E42),2)</f>
        <v>0</v>
      </c>
      <c r="C42" s="37"/>
      <c r="D42" s="38"/>
      <c r="E42" s="40"/>
      <c r="F42" s="36">
        <f>ROUND(G42/(1+E42)*E42,2)</f>
        <v>0</v>
      </c>
      <c r="G42" s="27"/>
      <c r="H42" s="24" t="s">
        <v>61</v>
      </c>
      <c r="I42" s="12">
        <v>561.3</v>
      </c>
      <c r="J42" s="58" t="s">
        <v>59</v>
      </c>
      <c r="K42" s="60" t="s">
        <v>65</v>
      </c>
      <c r="L42" s="61"/>
      <c r="M42" s="62"/>
      <c r="N42" s="62"/>
      <c r="O42" s="61"/>
    </row>
    <row r="43" s="1" customFormat="1" ht="18" customHeight="1" spans="1:15">
      <c r="A43" s="35"/>
      <c r="B43" s="36">
        <f>ROUND(G43/(1+E43),2)</f>
        <v>0</v>
      </c>
      <c r="C43" s="37"/>
      <c r="D43" s="38"/>
      <c r="E43" s="40"/>
      <c r="F43" s="36">
        <f>ROUND(G43/(1+E43)*E43,2)</f>
        <v>0</v>
      </c>
      <c r="G43" s="27"/>
      <c r="H43" s="24" t="s">
        <v>61</v>
      </c>
      <c r="I43" s="12">
        <v>60764.46</v>
      </c>
      <c r="J43" s="58" t="s">
        <v>59</v>
      </c>
      <c r="K43" s="60" t="s">
        <v>66</v>
      </c>
      <c r="L43" s="61"/>
      <c r="M43" s="62"/>
      <c r="N43" s="62"/>
      <c r="O43" s="61"/>
    </row>
    <row r="44" ht="18" customHeight="1" spans="1:15">
      <c r="A44" s="31" t="s">
        <v>23</v>
      </c>
      <c r="B44" s="30">
        <f>SUM(B19:B43)</f>
        <v>688797.63</v>
      </c>
      <c r="C44" s="31"/>
      <c r="D44" s="41"/>
      <c r="E44" s="41"/>
      <c r="F44" s="32">
        <f>SUM(F19:F43)</f>
        <v>603.69</v>
      </c>
      <c r="G44" s="42">
        <f>SUM(G19:G43)</f>
        <v>689401.32</v>
      </c>
      <c r="H44" s="43"/>
      <c r="I44" s="31">
        <f>SUM(I19:I43)</f>
        <v>653857.45</v>
      </c>
      <c r="J44" s="65"/>
      <c r="K44" s="41"/>
      <c r="L44" s="33"/>
      <c r="M44" s="58"/>
      <c r="N44" s="58"/>
      <c r="O44" s="33"/>
    </row>
    <row r="45" ht="18" customHeight="1" spans="1:14">
      <c r="A45" s="44" t="s">
        <v>67</v>
      </c>
      <c r="B45" s="45">
        <f>B16*0.96</f>
        <v>681860.104604304</v>
      </c>
      <c r="C45" s="44"/>
      <c r="D45" s="46"/>
      <c r="E45" s="46"/>
      <c r="F45" s="45"/>
      <c r="G45" s="45">
        <f>G16-G44</f>
        <v>82698.6799999999</v>
      </c>
      <c r="H45" s="23" t="s">
        <v>68</v>
      </c>
      <c r="I45" s="31">
        <f>I16-I44</f>
        <v>6142.55000000005</v>
      </c>
      <c r="J45" s="6"/>
      <c r="K45" s="66"/>
      <c r="M45" s="47"/>
      <c r="N45" s="47"/>
    </row>
    <row r="46" ht="18" customHeight="1" spans="1:14">
      <c r="A46" s="44" t="s">
        <v>69</v>
      </c>
      <c r="B46" s="45">
        <f>B45-B44</f>
        <v>-6937.52539569594</v>
      </c>
      <c r="C46" s="44"/>
      <c r="D46" s="46"/>
      <c r="E46" s="46"/>
      <c r="F46" s="45"/>
      <c r="G46" s="45"/>
      <c r="H46" s="47"/>
      <c r="I46" s="45"/>
      <c r="J46" s="6"/>
      <c r="K46" s="66"/>
      <c r="M46" s="47"/>
      <c r="N46" s="47"/>
    </row>
    <row r="47" ht="18" customHeight="1" spans="1:3">
      <c r="A47" s="2" t="s">
        <v>70</v>
      </c>
      <c r="C47" s="2"/>
    </row>
    <row r="48" ht="18" customHeight="1" spans="1:8">
      <c r="A48" s="23" t="s">
        <v>71</v>
      </c>
      <c r="B48" s="22" t="s">
        <v>72</v>
      </c>
      <c r="C48" s="33"/>
      <c r="D48" s="23" t="s">
        <v>71</v>
      </c>
      <c r="E48" s="21" t="s">
        <v>17</v>
      </c>
      <c r="F48" s="22" t="s">
        <v>72</v>
      </c>
      <c r="G48" s="48" t="s">
        <v>73</v>
      </c>
      <c r="H48" s="12" t="s">
        <v>74</v>
      </c>
    </row>
    <row r="49" ht="18" customHeight="1" spans="1:8">
      <c r="A49" s="33" t="s">
        <v>75</v>
      </c>
      <c r="B49" s="18">
        <f>(B45-B44)*0.25</f>
        <v>-1734.38134892398</v>
      </c>
      <c r="C49" s="33"/>
      <c r="D49" s="29" t="s">
        <v>76</v>
      </c>
      <c r="E49" s="23" t="s">
        <v>77</v>
      </c>
      <c r="F49" s="32">
        <f>F16-F44</f>
        <v>61225.3677038498</v>
      </c>
      <c r="G49" s="32">
        <f>F7-F23</f>
        <v>54253.9828440367</v>
      </c>
      <c r="H49" s="32">
        <f>F8-F26</f>
        <v>6971.38485981308</v>
      </c>
    </row>
    <row r="50" ht="18" customHeight="1" spans="1:8">
      <c r="A50" s="33" t="s">
        <v>78</v>
      </c>
      <c r="B50" s="49">
        <f>G7*0.0003</f>
        <v>198</v>
      </c>
      <c r="C50" s="33"/>
      <c r="D50" s="50" t="s">
        <v>79</v>
      </c>
      <c r="E50" s="14">
        <v>0.07</v>
      </c>
      <c r="F50" s="12">
        <f>F49*E50</f>
        <v>4285.77573926948</v>
      </c>
      <c r="G50" s="12">
        <f>G49*E50</f>
        <v>3797.77879908257</v>
      </c>
      <c r="H50" s="12">
        <f>H49*E50</f>
        <v>487.996940186916</v>
      </c>
    </row>
    <row r="51" ht="18" customHeight="1" spans="1:8">
      <c r="A51" s="33" t="s">
        <v>80</v>
      </c>
      <c r="B51" s="49">
        <f>B16*0.0006</f>
        <v>426.16256537769</v>
      </c>
      <c r="C51" s="33"/>
      <c r="D51" s="50" t="s">
        <v>81</v>
      </c>
      <c r="E51" s="14">
        <v>0.03</v>
      </c>
      <c r="F51" s="12">
        <f>F49*E51</f>
        <v>1836.76103111549</v>
      </c>
      <c r="G51" s="12">
        <f>G49*E51</f>
        <v>1627.6194853211</v>
      </c>
      <c r="H51" s="12">
        <f>H49*E51</f>
        <v>209.141545794392</v>
      </c>
    </row>
    <row r="52" ht="18" customHeight="1" spans="1:8">
      <c r="A52" s="33"/>
      <c r="B52" s="48"/>
      <c r="C52" s="33"/>
      <c r="D52" s="50" t="s">
        <v>82</v>
      </c>
      <c r="E52" s="14">
        <v>0.02</v>
      </c>
      <c r="F52" s="12">
        <f>F49*E52</f>
        <v>1224.507354077</v>
      </c>
      <c r="G52" s="12">
        <f>G49*E52</f>
        <v>1085.07965688073</v>
      </c>
      <c r="H52" s="12">
        <f>H49*E52</f>
        <v>139.427697196262</v>
      </c>
    </row>
    <row r="53" ht="18" customHeight="1" spans="1:8">
      <c r="A53" s="29" t="s">
        <v>83</v>
      </c>
      <c r="B53" s="51">
        <f>SUM(B49:B52)</f>
        <v>-1110.21878354629</v>
      </c>
      <c r="C53" s="33"/>
      <c r="D53" s="34" t="s">
        <v>83</v>
      </c>
      <c r="E53" s="29"/>
      <c r="F53" s="32">
        <f>SUM(F49:F52)</f>
        <v>68572.4118283117</v>
      </c>
      <c r="G53" s="32">
        <f>SUM(G49:G52)</f>
        <v>60764.4607853211</v>
      </c>
      <c r="H53" s="32">
        <f>SUM(H49:H52)</f>
        <v>7807.95104299065</v>
      </c>
    </row>
    <row r="54" ht="18" customHeight="1" spans="3:8">
      <c r="C54" s="2"/>
      <c r="D54" s="12" t="s">
        <v>78</v>
      </c>
      <c r="E54" s="52">
        <v>0.0003</v>
      </c>
      <c r="F54" s="12">
        <f>G16*E54</f>
        <v>231.63</v>
      </c>
      <c r="G54" s="12">
        <f>G7*E54</f>
        <v>198</v>
      </c>
      <c r="H54" s="12">
        <f>G8*E54</f>
        <v>33.63</v>
      </c>
    </row>
    <row r="55" ht="18" customHeight="1" spans="3:8">
      <c r="C55" s="2"/>
      <c r="D55" s="12" t="s">
        <v>80</v>
      </c>
      <c r="E55" s="52">
        <v>0.0006</v>
      </c>
      <c r="F55" s="12">
        <f>B16*E55</f>
        <v>426.16256537769</v>
      </c>
      <c r="G55" s="12">
        <f>B7*E55</f>
        <v>363.302752293578</v>
      </c>
      <c r="H55" s="12">
        <f>B8*E55</f>
        <v>62.8598130841121</v>
      </c>
    </row>
    <row r="56" ht="18" customHeight="1" spans="3:8">
      <c r="C56" s="2"/>
      <c r="D56" s="21" t="s">
        <v>83</v>
      </c>
      <c r="E56" s="41"/>
      <c r="F56" s="31">
        <f>F55+F54</f>
        <v>657.79256537769</v>
      </c>
      <c r="G56" s="31">
        <f>SUM(G54:G55)</f>
        <v>561.302752293578</v>
      </c>
      <c r="H56" s="31">
        <f>SUM(H54:H55)</f>
        <v>96.4898130841121</v>
      </c>
    </row>
    <row r="57" ht="18" customHeight="1" spans="3:8">
      <c r="C57" s="2"/>
      <c r="D57" s="21" t="s">
        <v>23</v>
      </c>
      <c r="E57" s="31"/>
      <c r="F57" s="31">
        <f>F53+F56</f>
        <v>69230.2043936894</v>
      </c>
      <c r="G57" s="31">
        <f>G53+G56</f>
        <v>61325.7635376147</v>
      </c>
      <c r="H57" s="31">
        <f>H53+H56</f>
        <v>7904.44085607477</v>
      </c>
    </row>
    <row r="58" ht="18" customHeight="1" spans="3:8">
      <c r="C58" s="2"/>
      <c r="D58" s="31" t="s">
        <v>75</v>
      </c>
      <c r="E58" s="41">
        <v>0.01</v>
      </c>
      <c r="F58" s="31">
        <f>G16*E58</f>
        <v>7721</v>
      </c>
      <c r="G58" s="31">
        <f>G7*E58</f>
        <v>6600</v>
      </c>
      <c r="H58" s="31">
        <f>G8*E58</f>
        <v>1121</v>
      </c>
    </row>
    <row r="59" ht="18" customHeight="1" spans="3:8">
      <c r="C59" s="2"/>
      <c r="D59" s="31" t="s">
        <v>58</v>
      </c>
      <c r="E59" s="31">
        <v>0.25</v>
      </c>
      <c r="F59" s="53">
        <f>B46*0.25</f>
        <v>-1734.38134892398</v>
      </c>
      <c r="G59" s="31"/>
      <c r="H59" s="31"/>
    </row>
    <row r="60" ht="18" customHeight="1" spans="3:3">
      <c r="C60" s="2"/>
    </row>
    <row r="61" ht="18" customHeight="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</sheetData>
  <autoFilter ref="A18:O2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2021-06-01T08:01:16Z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0A1878EFBB4A45A9ADA68C449522C3D4</vt:lpwstr>
  </property>
</Properties>
</file>