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Sheet1!$A$18:$O$53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4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4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<sst xmlns="http://schemas.openxmlformats.org/spreadsheetml/2006/main" count="98" uniqueCount="67">
  <si>
    <t>C12890 广德路项目照明工程</t>
  </si>
  <si>
    <t>中标日期</t>
  </si>
  <si>
    <t>中标价</t>
  </si>
  <si>
    <t>负责人</t>
  </si>
  <si>
    <t>孙容</t>
  </si>
  <si>
    <t>建设单位</t>
  </si>
  <si>
    <t>安徽省交通建设股份有限公司   9134 0000 1489 5335 07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</si>
  <si>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</si>
  <si>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</si>
  <si>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</si>
  <si>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</si>
  <si>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</si>
  <si>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</si>
  <si>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</si>
  <si>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</si>
  <si>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</si>
  <si>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</si>
  <si>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</si>
  <si>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</si>
  <si>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</si>
  <si>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</si>
  <si>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</si>
  <si>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</si>
  <si>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</si>
  <si>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</si>
  <si>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</si>
  <si>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</si>
  <si>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</si>
  <si>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</si>
  <si>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</si>
  <si>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</si>
  <si>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</si>
  <si>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</si>
  <si>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</si>
  <si>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</si>
  <si>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</si>
  <si>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3份</t>
  </si>
  <si>
    <t>专</t>
  </si>
  <si>
    <t>安徽潇然建设工程有限公司</t>
  </si>
  <si>
    <t>工程服务</t>
  </si>
  <si>
    <t>有</t>
  </si>
  <si>
    <t>合同价2205111</t>
  </si>
  <si>
    <t>中行</t>
  </si>
  <si>
    <t>2份</t>
  </si>
  <si>
    <t>4份</t>
  </si>
  <si>
    <t>1次</t>
  </si>
  <si>
    <t>扣</t>
  </si>
  <si>
    <t>转账手续费</t>
  </si>
  <si>
    <t>企业所得税开票金额1%</t>
  </si>
  <si>
    <t>工程地缴税2%增值税及附加、印花税、水利基金</t>
  </si>
  <si>
    <t>管理费到账工程款1%</t>
  </si>
  <si>
    <t>应提供成本</t>
  </si>
  <si>
    <t>可支付金额</t>
  </si>
  <si>
    <t>尚需提供成本</t>
  </si>
  <si>
    <t>公司代缴税金：</t>
  </si>
  <si>
    <t>税种</t>
  </si>
  <si>
    <t>税额</t>
  </si>
  <si>
    <t>2020年12月工程地缴税2%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</si>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</sst>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yy/m/d;@"/>
    <numFmt numFmtId="41" formatCode="_ * #,##0_ ;_ * \-#,##0_ ;_ * &quot;-&quot;_ ;_ @_ "/>
    <numFmt numFmtId="177" formatCode="#,##0.00_ "/>
    <numFmt numFmtId="42" formatCode="_ &quot;￥&quot;* #,##0_ ;_ &quot;￥&quot;* \-#,##0_ ;_ &quot;￥&quot;* &quot;-&quot;_ ;_ @_ "/>
    <numFmt numFmtId="178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4" fillId="0" borderId="0" xfId="0" applyNumberFormat="1" applyFont="1"/>
    <xf numFmtId="177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8" fontId="1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7" fontId="7" fillId="3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7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3" fillId="6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topLeftCell="A10" workbookViewId="0">
      <selection activeCell="I42" sqref="I4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7.625" style="5" customWidth="1"/>
    <col min="11" max="11" width="35.125" style="6" customWidth="1"/>
    <col min="12" max="12" width="12.75" style="6" customWidth="1"/>
    <col min="13" max="13" width="6" style="6" customWidth="1"/>
    <col min="14" max="14" width="5.625" style="6" customWidth="1"/>
    <col min="15" max="15" width="18.125" style="6" customWidth="1"/>
    <col min="16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>
        <v>44084</v>
      </c>
      <c r="C2" s="12" t="s">
        <v>2</v>
      </c>
      <c r="D2" s="13">
        <v>4673938.31</v>
      </c>
      <c r="E2" s="14" t="s">
        <v>3</v>
      </c>
      <c r="F2" s="15" t="s">
        <v>4</v>
      </c>
      <c r="G2" s="16" t="s">
        <v>5</v>
      </c>
      <c r="H2" s="17" t="s">
        <v>6</v>
      </c>
      <c r="I2" s="55"/>
      <c r="J2" s="56"/>
      <c r="K2" s="57"/>
      <c r="L2" s="20"/>
    </row>
    <row r="3" ht="18" customHeight="1" spans="1:12">
      <c r="A3" s="10" t="s">
        <v>7</v>
      </c>
      <c r="B3" s="18"/>
      <c r="C3" s="12" t="s">
        <v>8</v>
      </c>
      <c r="D3" s="19"/>
      <c r="H3" s="20"/>
      <c r="I3" s="58"/>
      <c r="J3" s="20"/>
      <c r="K3" s="20"/>
      <c r="L3" s="20"/>
    </row>
    <row r="4" ht="18" customHeight="1" spans="1:12">
      <c r="A4" s="2" t="s">
        <v>9</v>
      </c>
      <c r="H4" s="20"/>
      <c r="I4" s="58"/>
      <c r="J4" s="20"/>
      <c r="K4" s="20"/>
      <c r="L4" s="2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22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22" t="s">
        <v>19</v>
      </c>
      <c r="J6" s="23" t="s">
        <v>20</v>
      </c>
    </row>
    <row r="7" ht="18" customHeight="1" spans="1:10">
      <c r="A7" s="24">
        <v>44174</v>
      </c>
      <c r="B7" s="12">
        <f t="shared" ref="B7:B9" si="0">G7/(1+C7+E7)</f>
        <v>337673.394495413</v>
      </c>
      <c r="C7" s="25">
        <v>0.02</v>
      </c>
      <c r="D7" s="26">
        <f t="shared" ref="D7:D9" si="1">G7/(1+E7+C7)*C7</f>
        <v>6753.46788990826</v>
      </c>
      <c r="E7" s="25">
        <v>0.07</v>
      </c>
      <c r="F7" s="12">
        <f t="shared" ref="F7:F9" si="2">G7/(1+C7+E7)*E7</f>
        <v>23637.1376146789</v>
      </c>
      <c r="G7" s="27">
        <v>368064</v>
      </c>
      <c r="H7" s="24">
        <v>44195</v>
      </c>
      <c r="I7" s="12">
        <v>220838.4</v>
      </c>
      <c r="J7" s="59" t="s">
        <v>21</v>
      </c>
    </row>
    <row r="8" ht="18" customHeight="1" spans="1:10">
      <c r="A8" s="24">
        <v>44432</v>
      </c>
      <c r="B8" s="12">
        <f t="shared" si="0"/>
        <v>516759.908256881</v>
      </c>
      <c r="C8" s="25">
        <v>0</v>
      </c>
      <c r="D8" s="26">
        <f t="shared" si="1"/>
        <v>0</v>
      </c>
      <c r="E8" s="25">
        <v>0.09</v>
      </c>
      <c r="F8" s="12">
        <f t="shared" si="2"/>
        <v>46508.3917431193</v>
      </c>
      <c r="G8" s="27">
        <v>563268.3</v>
      </c>
      <c r="H8" s="24">
        <v>44223</v>
      </c>
      <c r="I8" s="12">
        <v>17309.89</v>
      </c>
      <c r="J8" s="59" t="s">
        <v>21</v>
      </c>
    </row>
    <row r="9" ht="18" customHeight="1" spans="1:10">
      <c r="A9" s="24"/>
      <c r="B9" s="12">
        <f t="shared" si="0"/>
        <v>0</v>
      </c>
      <c r="C9" s="25">
        <v>0.02</v>
      </c>
      <c r="D9" s="26">
        <f t="shared" si="1"/>
        <v>0</v>
      </c>
      <c r="E9" s="25">
        <v>0.07</v>
      </c>
      <c r="F9" s="12">
        <f t="shared" si="2"/>
        <v>0</v>
      </c>
      <c r="G9" s="27"/>
      <c r="H9" s="24"/>
      <c r="I9" s="12"/>
      <c r="J9" s="59"/>
    </row>
    <row r="10" ht="18" customHeight="1" spans="1:10">
      <c r="A10" s="24"/>
      <c r="B10" s="12">
        <f t="shared" ref="B10:B15" si="3">G10/(1+C10+E10)</f>
        <v>0</v>
      </c>
      <c r="C10" s="25">
        <v>0.02</v>
      </c>
      <c r="D10" s="26">
        <f t="shared" ref="D10:D15" si="4">G10/(1+E10+C10)*C10</f>
        <v>0</v>
      </c>
      <c r="E10" s="25">
        <v>0.07</v>
      </c>
      <c r="F10" s="12">
        <f t="shared" ref="F10:F15" si="5">G10/(1+C10+E10)*E10</f>
        <v>0</v>
      </c>
      <c r="G10" s="27"/>
      <c r="H10" s="24"/>
      <c r="I10" s="12"/>
      <c r="J10" s="59"/>
    </row>
    <row r="11" ht="18" customHeight="1" spans="1:10">
      <c r="A11" s="24"/>
      <c r="B11" s="12">
        <f t="shared" si="3"/>
        <v>0</v>
      </c>
      <c r="C11" s="28"/>
      <c r="D11" s="26">
        <f t="shared" si="4"/>
        <v>0</v>
      </c>
      <c r="E11" s="25"/>
      <c r="F11" s="12">
        <f t="shared" si="5"/>
        <v>0</v>
      </c>
      <c r="G11" s="27"/>
      <c r="H11" s="24"/>
      <c r="I11" s="12"/>
      <c r="J11" s="59"/>
    </row>
    <row r="12" ht="18" customHeight="1" spans="1:10">
      <c r="A12" s="24"/>
      <c r="B12" s="12">
        <f t="shared" si="3"/>
        <v>0</v>
      </c>
      <c r="C12" s="28"/>
      <c r="D12" s="26">
        <f t="shared" si="4"/>
        <v>0</v>
      </c>
      <c r="E12" s="25"/>
      <c r="F12" s="12">
        <f t="shared" si="5"/>
        <v>0</v>
      </c>
      <c r="G12" s="27"/>
      <c r="H12" s="24"/>
      <c r="I12" s="12"/>
      <c r="J12" s="59"/>
    </row>
    <row r="13" ht="18" customHeight="1" spans="1:10">
      <c r="A13" s="24"/>
      <c r="B13" s="12">
        <f t="shared" si="3"/>
        <v>0</v>
      </c>
      <c r="C13" s="28"/>
      <c r="D13" s="26">
        <f t="shared" si="4"/>
        <v>0</v>
      </c>
      <c r="E13" s="25"/>
      <c r="F13" s="12">
        <f t="shared" si="5"/>
        <v>0</v>
      </c>
      <c r="G13" s="27"/>
      <c r="H13" s="24"/>
      <c r="I13" s="12"/>
      <c r="J13" s="59"/>
    </row>
    <row r="14" ht="18" customHeight="1" spans="1:10">
      <c r="A14" s="24"/>
      <c r="B14" s="12">
        <f t="shared" si="3"/>
        <v>0</v>
      </c>
      <c r="C14" s="28"/>
      <c r="D14" s="26">
        <f t="shared" si="4"/>
        <v>0</v>
      </c>
      <c r="E14" s="25"/>
      <c r="F14" s="12">
        <f t="shared" si="5"/>
        <v>0</v>
      </c>
      <c r="G14" s="27"/>
      <c r="H14" s="24"/>
      <c r="I14" s="12"/>
      <c r="J14" s="59"/>
    </row>
    <row r="15" ht="18" customHeight="1" spans="1:10">
      <c r="A15" s="24"/>
      <c r="B15" s="12">
        <f t="shared" si="3"/>
        <v>0</v>
      </c>
      <c r="C15" s="28"/>
      <c r="D15" s="26">
        <f t="shared" si="4"/>
        <v>0</v>
      </c>
      <c r="E15" s="25"/>
      <c r="F15" s="12">
        <f t="shared" si="5"/>
        <v>0</v>
      </c>
      <c r="G15" s="27"/>
      <c r="H15" s="24"/>
      <c r="I15" s="12"/>
      <c r="J15" s="59"/>
    </row>
    <row r="16" ht="18" customHeight="1" spans="1:10">
      <c r="A16" s="29" t="s">
        <v>22</v>
      </c>
      <c r="B16" s="30">
        <f>SUM(B7:B15)</f>
        <v>854433.302752294</v>
      </c>
      <c r="C16" s="31"/>
      <c r="D16" s="31">
        <f>SUM(D7:D15)</f>
        <v>6753.46788990826</v>
      </c>
      <c r="E16" s="31"/>
      <c r="F16" s="32">
        <f>SUM(F7:F15)</f>
        <v>70145.5293577982</v>
      </c>
      <c r="G16" s="31">
        <f>SUM(G7:G15)</f>
        <v>931332.3</v>
      </c>
      <c r="H16" s="33"/>
      <c r="I16" s="31">
        <f>SUM(I7:I15)</f>
        <v>238148.29</v>
      </c>
      <c r="J16" s="33"/>
    </row>
    <row r="17" ht="18" customHeight="1" spans="1:12">
      <c r="A17" s="2" t="s">
        <v>23</v>
      </c>
      <c r="J17" s="4"/>
      <c r="K17" s="4"/>
      <c r="L17" s="5"/>
    </row>
    <row r="18" ht="18" customHeight="1" spans="1:15">
      <c r="A18" s="34" t="s">
        <v>24</v>
      </c>
      <c r="B18" s="22" t="s">
        <v>25</v>
      </c>
      <c r="C18" s="21" t="s">
        <v>26</v>
      </c>
      <c r="D18" s="21" t="s">
        <v>27</v>
      </c>
      <c r="E18" s="21" t="s">
        <v>16</v>
      </c>
      <c r="F18" s="22" t="s">
        <v>28</v>
      </c>
      <c r="G18" s="22" t="s">
        <v>14</v>
      </c>
      <c r="H18" s="21" t="s">
        <v>29</v>
      </c>
      <c r="I18" s="22" t="s">
        <v>30</v>
      </c>
      <c r="J18" s="21" t="s">
        <v>20</v>
      </c>
      <c r="K18" s="60" t="s">
        <v>31</v>
      </c>
      <c r="L18" s="23" t="s">
        <v>32</v>
      </c>
      <c r="M18" s="23" t="s">
        <v>33</v>
      </c>
      <c r="N18" s="23" t="s">
        <v>34</v>
      </c>
      <c r="O18" s="23" t="s">
        <v>35</v>
      </c>
    </row>
    <row r="19" s="1" customFormat="1" ht="18" customHeight="1" spans="1:15">
      <c r="A19" s="35">
        <v>44166</v>
      </c>
      <c r="B19" s="36">
        <f t="shared" ref="B19:B24" si="6">ROUND(G19/(1+E19),2)</f>
        <v>275229.36</v>
      </c>
      <c r="C19" s="37" t="s">
        <v>36</v>
      </c>
      <c r="D19" s="38" t="s">
        <v>37</v>
      </c>
      <c r="E19" s="39">
        <v>0.09</v>
      </c>
      <c r="F19" s="36">
        <f t="shared" ref="F19:F24" si="7">ROUND(G19/(1+E19)*E19,2)</f>
        <v>24770.64</v>
      </c>
      <c r="G19" s="27">
        <v>300000</v>
      </c>
      <c r="H19" s="24"/>
      <c r="I19" s="12"/>
      <c r="J19" s="59"/>
      <c r="K19" s="61" t="s">
        <v>38</v>
      </c>
      <c r="L19" s="62" t="s">
        <v>39</v>
      </c>
      <c r="M19" s="63" t="s">
        <v>40</v>
      </c>
      <c r="N19" s="63"/>
      <c r="O19" s="64" t="s">
        <v>41</v>
      </c>
    </row>
    <row r="20" s="1" customFormat="1" ht="18" customHeight="1" spans="1:15">
      <c r="A20" s="35"/>
      <c r="B20" s="36">
        <f t="shared" si="6"/>
        <v>0</v>
      </c>
      <c r="C20" s="37"/>
      <c r="D20" s="38"/>
      <c r="E20" s="39"/>
      <c r="F20" s="36">
        <f t="shared" si="7"/>
        <v>0</v>
      </c>
      <c r="G20" s="27"/>
      <c r="H20" s="24">
        <v>44203</v>
      </c>
      <c r="I20" s="12">
        <v>206972.47</v>
      </c>
      <c r="J20" s="59" t="s">
        <v>42</v>
      </c>
      <c r="K20" s="53" t="s">
        <v>38</v>
      </c>
      <c r="L20" s="62" t="s">
        <v>39</v>
      </c>
      <c r="M20" s="63"/>
      <c r="N20" s="63"/>
      <c r="O20" s="62"/>
    </row>
    <row r="21" s="1" customFormat="1" ht="18" customHeight="1" spans="1:15">
      <c r="A21" s="35">
        <v>44197</v>
      </c>
      <c r="B21" s="36">
        <f t="shared" si="6"/>
        <v>102477.06</v>
      </c>
      <c r="C21" s="37" t="s">
        <v>43</v>
      </c>
      <c r="D21" s="38" t="s">
        <v>37</v>
      </c>
      <c r="E21" s="39">
        <v>0.09</v>
      </c>
      <c r="F21" s="36">
        <f t="shared" si="7"/>
        <v>9222.94</v>
      </c>
      <c r="G21" s="27">
        <v>111700</v>
      </c>
      <c r="H21" s="24"/>
      <c r="I21" s="12"/>
      <c r="J21" s="59"/>
      <c r="K21" s="61" t="s">
        <v>38</v>
      </c>
      <c r="L21" s="62" t="s">
        <v>39</v>
      </c>
      <c r="M21" s="63" t="s">
        <v>40</v>
      </c>
      <c r="N21" s="63"/>
      <c r="O21" s="62"/>
    </row>
    <row r="22" s="1" customFormat="1" ht="18" customHeight="1" spans="1:15">
      <c r="A22" s="35">
        <v>44409</v>
      </c>
      <c r="B22" s="36">
        <f t="shared" si="6"/>
        <v>467889.91</v>
      </c>
      <c r="C22" s="37" t="s">
        <v>44</v>
      </c>
      <c r="D22" s="38" t="s">
        <v>37</v>
      </c>
      <c r="E22" s="39">
        <v>0.09</v>
      </c>
      <c r="F22" s="36">
        <f t="shared" si="7"/>
        <v>42110.09</v>
      </c>
      <c r="G22" s="27">
        <v>510000</v>
      </c>
      <c r="H22" s="24"/>
      <c r="I22" s="12"/>
      <c r="J22" s="59"/>
      <c r="K22" s="61" t="s">
        <v>38</v>
      </c>
      <c r="L22" s="62" t="s">
        <v>39</v>
      </c>
      <c r="M22" s="63"/>
      <c r="N22" s="63"/>
      <c r="O22" s="62"/>
    </row>
    <row r="23" s="1" customFormat="1" ht="18" customHeight="1" spans="1:15">
      <c r="A23" s="35"/>
      <c r="B23" s="36">
        <f t="shared" si="6"/>
        <v>0</v>
      </c>
      <c r="C23" s="37"/>
      <c r="D23" s="38"/>
      <c r="E23" s="40"/>
      <c r="F23" s="36">
        <f t="shared" si="7"/>
        <v>0</v>
      </c>
      <c r="G23" s="27"/>
      <c r="H23" s="24"/>
      <c r="I23" s="12"/>
      <c r="J23" s="59"/>
      <c r="K23" s="61"/>
      <c r="L23" s="62"/>
      <c r="M23" s="63"/>
      <c r="N23" s="63"/>
      <c r="O23" s="62"/>
    </row>
    <row r="24" s="1" customFormat="1" ht="18" customHeight="1" spans="1:15">
      <c r="A24" s="35"/>
      <c r="B24" s="36">
        <f t="shared" si="6"/>
        <v>0</v>
      </c>
      <c r="C24" s="37"/>
      <c r="D24" s="38"/>
      <c r="E24" s="40"/>
      <c r="F24" s="36">
        <f t="shared" si="7"/>
        <v>0</v>
      </c>
      <c r="G24" s="27"/>
      <c r="H24" s="24"/>
      <c r="I24" s="12"/>
      <c r="J24" s="59"/>
      <c r="K24" s="61"/>
      <c r="L24" s="62"/>
      <c r="M24" s="63"/>
      <c r="N24" s="63"/>
      <c r="O24" s="62"/>
    </row>
    <row r="25" s="1" customFormat="1" ht="18" customHeight="1" spans="1:15">
      <c r="A25" s="35"/>
      <c r="B25" s="36"/>
      <c r="C25" s="37"/>
      <c r="D25" s="38"/>
      <c r="E25" s="40"/>
      <c r="F25" s="36"/>
      <c r="G25" s="27"/>
      <c r="H25" s="24"/>
      <c r="I25" s="12"/>
      <c r="J25" s="59"/>
      <c r="K25" s="61"/>
      <c r="L25" s="62"/>
      <c r="M25" s="63"/>
      <c r="N25" s="63"/>
      <c r="O25" s="62"/>
    </row>
    <row r="26" s="1" customFormat="1" ht="18" customHeight="1" spans="1:15">
      <c r="A26" s="35"/>
      <c r="B26" s="36">
        <f t="shared" ref="B26:B34" si="8">ROUND(G26/(1+E26),2)</f>
        <v>0</v>
      </c>
      <c r="C26" s="37"/>
      <c r="D26" s="38"/>
      <c r="E26" s="40"/>
      <c r="F26" s="36">
        <f t="shared" ref="F26:F34" si="9">ROUND(G26/(1+E26)*E26,2)</f>
        <v>0</v>
      </c>
      <c r="G26" s="27"/>
      <c r="H26" s="24"/>
      <c r="I26" s="12"/>
      <c r="J26" s="59"/>
      <c r="K26" s="61"/>
      <c r="L26" s="62"/>
      <c r="M26" s="63"/>
      <c r="N26" s="63"/>
      <c r="O26" s="62"/>
    </row>
    <row r="27" s="1" customFormat="1" ht="18" customHeight="1" spans="1:15">
      <c r="A27" s="35"/>
      <c r="B27" s="36">
        <f t="shared" si="8"/>
        <v>0</v>
      </c>
      <c r="C27" s="37"/>
      <c r="D27" s="38"/>
      <c r="E27" s="40"/>
      <c r="F27" s="36">
        <f t="shared" si="9"/>
        <v>0</v>
      </c>
      <c r="G27" s="27"/>
      <c r="H27" s="24"/>
      <c r="I27" s="12"/>
      <c r="J27" s="59"/>
      <c r="K27" s="61"/>
      <c r="L27" s="62"/>
      <c r="M27" s="63"/>
      <c r="N27" s="63"/>
      <c r="O27" s="62"/>
    </row>
    <row r="28" s="1" customFormat="1" ht="18" customHeight="1" spans="1:15">
      <c r="A28" s="35"/>
      <c r="B28" s="36">
        <f t="shared" si="8"/>
        <v>0</v>
      </c>
      <c r="C28" s="37"/>
      <c r="D28" s="38"/>
      <c r="E28" s="40"/>
      <c r="F28" s="36">
        <f t="shared" si="9"/>
        <v>0</v>
      </c>
      <c r="G28" s="27"/>
      <c r="H28" s="24"/>
      <c r="I28" s="12"/>
      <c r="J28" s="59"/>
      <c r="K28" s="61"/>
      <c r="L28" s="62"/>
      <c r="M28" s="63"/>
      <c r="N28" s="63"/>
      <c r="O28" s="62"/>
    </row>
    <row r="29" s="1" customFormat="1" ht="18" customHeight="1" spans="1:15">
      <c r="A29" s="35"/>
      <c r="B29" s="36">
        <f t="shared" si="8"/>
        <v>0</v>
      </c>
      <c r="C29" s="37"/>
      <c r="D29" s="38"/>
      <c r="E29" s="40"/>
      <c r="F29" s="36">
        <f t="shared" si="9"/>
        <v>0</v>
      </c>
      <c r="G29" s="27"/>
      <c r="H29" s="24"/>
      <c r="I29" s="12"/>
      <c r="J29" s="59"/>
      <c r="K29" s="61"/>
      <c r="L29" s="62"/>
      <c r="M29" s="63"/>
      <c r="N29" s="63"/>
      <c r="O29" s="62"/>
    </row>
    <row r="30" s="1" customFormat="1" ht="18" customHeight="1" spans="1:15">
      <c r="A30" s="35"/>
      <c r="B30" s="36">
        <f t="shared" si="8"/>
        <v>0</v>
      </c>
      <c r="C30" s="37"/>
      <c r="D30" s="38"/>
      <c r="E30" s="40"/>
      <c r="F30" s="36">
        <f t="shared" si="9"/>
        <v>0</v>
      </c>
      <c r="G30" s="27"/>
      <c r="H30" s="24"/>
      <c r="I30" s="12"/>
      <c r="J30" s="59"/>
      <c r="K30" s="61"/>
      <c r="L30" s="62"/>
      <c r="M30" s="63"/>
      <c r="N30" s="63"/>
      <c r="O30" s="62"/>
    </row>
    <row r="31" s="1" customFormat="1" ht="18" customHeight="1" spans="1:15">
      <c r="A31" s="35"/>
      <c r="B31" s="36">
        <f t="shared" si="8"/>
        <v>0</v>
      </c>
      <c r="C31" s="37"/>
      <c r="D31" s="38"/>
      <c r="E31" s="40"/>
      <c r="F31" s="36">
        <f t="shared" si="9"/>
        <v>0</v>
      </c>
      <c r="G31" s="27"/>
      <c r="H31" s="24"/>
      <c r="I31" s="12"/>
      <c r="J31" s="59"/>
      <c r="K31" s="61"/>
      <c r="L31" s="62"/>
      <c r="M31" s="63"/>
      <c r="N31" s="63"/>
      <c r="O31" s="62"/>
    </row>
    <row r="32" s="1" customFormat="1" ht="18" customHeight="1" spans="1:15">
      <c r="A32" s="35"/>
      <c r="B32" s="36">
        <f t="shared" si="8"/>
        <v>0</v>
      </c>
      <c r="C32" s="37"/>
      <c r="D32" s="38"/>
      <c r="E32" s="40"/>
      <c r="F32" s="36">
        <f t="shared" si="9"/>
        <v>0</v>
      </c>
      <c r="G32" s="27"/>
      <c r="H32" s="24"/>
      <c r="I32" s="12"/>
      <c r="J32" s="59"/>
      <c r="K32" s="61"/>
      <c r="L32" s="62"/>
      <c r="M32" s="63"/>
      <c r="N32" s="63"/>
      <c r="O32" s="62"/>
    </row>
    <row r="33" s="1" customFormat="1" ht="18" customHeight="1" spans="1:15">
      <c r="A33" s="35"/>
      <c r="B33" s="36">
        <f t="shared" si="8"/>
        <v>0</v>
      </c>
      <c r="C33" s="37"/>
      <c r="D33" s="38"/>
      <c r="E33" s="40"/>
      <c r="F33" s="36">
        <f t="shared" si="9"/>
        <v>0</v>
      </c>
      <c r="G33" s="27"/>
      <c r="H33" s="24"/>
      <c r="I33" s="12"/>
      <c r="J33" s="59"/>
      <c r="K33" s="61"/>
      <c r="L33" s="62"/>
      <c r="M33" s="63"/>
      <c r="N33" s="63"/>
      <c r="O33" s="62"/>
    </row>
    <row r="34" s="1" customFormat="1" ht="18" customHeight="1" spans="1:15">
      <c r="A34" s="35"/>
      <c r="B34" s="36">
        <f t="shared" si="8"/>
        <v>0</v>
      </c>
      <c r="C34" s="37"/>
      <c r="D34" s="38"/>
      <c r="E34" s="40"/>
      <c r="F34" s="36">
        <f t="shared" si="9"/>
        <v>0</v>
      </c>
      <c r="G34" s="27"/>
      <c r="H34" s="24"/>
      <c r="I34" s="12"/>
      <c r="J34" s="59"/>
      <c r="K34" s="61"/>
      <c r="L34" s="62"/>
      <c r="M34" s="63"/>
      <c r="N34" s="63"/>
      <c r="O34" s="62"/>
    </row>
    <row r="35" s="1" customFormat="1" ht="18" customHeight="1" spans="1:15">
      <c r="A35" s="35"/>
      <c r="B35" s="36"/>
      <c r="C35" s="37"/>
      <c r="D35" s="38"/>
      <c r="E35" s="40"/>
      <c r="F35" s="36"/>
      <c r="G35" s="27"/>
      <c r="H35" s="24" t="s">
        <v>45</v>
      </c>
      <c r="I35" s="12">
        <v>100</v>
      </c>
      <c r="J35" s="59" t="s">
        <v>46</v>
      </c>
      <c r="K35" s="61" t="s">
        <v>47</v>
      </c>
      <c r="L35" s="62"/>
      <c r="M35" s="63"/>
      <c r="N35" s="63"/>
      <c r="O35" s="62"/>
    </row>
    <row r="36" s="1" customFormat="1" ht="18" customHeight="1" spans="1:15">
      <c r="A36" s="35"/>
      <c r="B36" s="36">
        <f>ROUND(G36/(1+E36),2)</f>
        <v>0</v>
      </c>
      <c r="C36" s="37"/>
      <c r="D36" s="38"/>
      <c r="E36" s="40"/>
      <c r="F36" s="36">
        <f>ROUND(G36/(1+E36)*E36,2)</f>
        <v>0</v>
      </c>
      <c r="G36" s="27"/>
      <c r="H36" s="24" t="s">
        <v>45</v>
      </c>
      <c r="I36" s="12">
        <v>3680.64</v>
      </c>
      <c r="J36" s="59" t="s">
        <v>46</v>
      </c>
      <c r="K36" s="61" t="s">
        <v>48</v>
      </c>
      <c r="L36" s="62"/>
      <c r="M36" s="63"/>
      <c r="N36" s="63"/>
      <c r="O36" s="62"/>
    </row>
    <row r="37" s="1" customFormat="1" ht="18" customHeight="1" spans="1:15">
      <c r="A37" s="35"/>
      <c r="B37" s="36">
        <f>ROUND(G37/(1+E37),2)</f>
        <v>0</v>
      </c>
      <c r="C37" s="37"/>
      <c r="D37" s="38"/>
      <c r="E37" s="40"/>
      <c r="F37" s="36">
        <f>ROUND(G37/(1+E37)*E37,2)</f>
        <v>0</v>
      </c>
      <c r="G37" s="27"/>
      <c r="H37" s="24" t="s">
        <v>45</v>
      </c>
      <c r="I37" s="12">
        <v>7876.91</v>
      </c>
      <c r="J37" s="59" t="s">
        <v>46</v>
      </c>
      <c r="K37" s="61" t="s">
        <v>49</v>
      </c>
      <c r="L37" s="62"/>
      <c r="M37" s="63"/>
      <c r="N37" s="63"/>
      <c r="O37" s="62"/>
    </row>
    <row r="38" s="1" customFormat="1" ht="18" customHeight="1" spans="1:15">
      <c r="A38" s="35"/>
      <c r="B38" s="36">
        <f>ROUND(G38/(1+E38),2)</f>
        <v>2208.38</v>
      </c>
      <c r="C38" s="37"/>
      <c r="D38" s="38"/>
      <c r="E38" s="40"/>
      <c r="F38" s="36">
        <f>ROUND(G38/(1+E38)*E38,2)</f>
        <v>0</v>
      </c>
      <c r="G38" s="27">
        <v>2208.38</v>
      </c>
      <c r="H38" s="24" t="s">
        <v>45</v>
      </c>
      <c r="I38" s="12">
        <v>2208.38</v>
      </c>
      <c r="J38" s="59" t="s">
        <v>46</v>
      </c>
      <c r="K38" s="61" t="s">
        <v>50</v>
      </c>
      <c r="L38" s="62"/>
      <c r="M38" s="63"/>
      <c r="N38" s="63"/>
      <c r="O38" s="62"/>
    </row>
    <row r="39" ht="18" customHeight="1" spans="1:15">
      <c r="A39" s="31" t="s">
        <v>22</v>
      </c>
      <c r="B39" s="30">
        <f>SUM(B19:B38)</f>
        <v>847804.71</v>
      </c>
      <c r="C39" s="31"/>
      <c r="D39" s="41"/>
      <c r="E39" s="41"/>
      <c r="F39" s="32">
        <f>SUM(F19:F38)</f>
        <v>76103.67</v>
      </c>
      <c r="G39" s="42">
        <f>SUM(G19:G38)</f>
        <v>923908.38</v>
      </c>
      <c r="H39" s="43"/>
      <c r="I39" s="31">
        <f>SUM(I19:I38)</f>
        <v>220838.4</v>
      </c>
      <c r="J39" s="65"/>
      <c r="K39" s="41"/>
      <c r="L39" s="33"/>
      <c r="M39" s="59"/>
      <c r="N39" s="59"/>
      <c r="O39" s="33"/>
    </row>
    <row r="40" ht="18" customHeight="1" spans="1:14">
      <c r="A40" s="44" t="s">
        <v>51</v>
      </c>
      <c r="B40" s="45">
        <f>B16*0.936</f>
        <v>799749.571376147</v>
      </c>
      <c r="C40" s="44"/>
      <c r="D40" s="46"/>
      <c r="E40" s="46"/>
      <c r="F40" s="45"/>
      <c r="G40" s="45">
        <f>G16-G39</f>
        <v>7423.92000000004</v>
      </c>
      <c r="H40" s="23" t="s">
        <v>52</v>
      </c>
      <c r="I40" s="31">
        <f>I16-I39</f>
        <v>17309.89</v>
      </c>
      <c r="J40" s="6"/>
      <c r="K40" s="66"/>
      <c r="M40" s="47"/>
      <c r="N40" s="47"/>
    </row>
    <row r="41" ht="18" customHeight="1" spans="1:14">
      <c r="A41" s="44" t="s">
        <v>53</v>
      </c>
      <c r="B41" s="45">
        <f>B40-B39</f>
        <v>-48055.1386238531</v>
      </c>
      <c r="C41" s="44"/>
      <c r="D41" s="46"/>
      <c r="E41" s="46"/>
      <c r="F41" s="45"/>
      <c r="G41" s="45"/>
      <c r="H41" s="47"/>
      <c r="I41" s="45"/>
      <c r="J41" s="6"/>
      <c r="K41" s="66"/>
      <c r="M41" s="47"/>
      <c r="N41" s="47"/>
    </row>
    <row r="42" ht="18" customHeight="1" spans="1:3">
      <c r="A42" s="2" t="s">
        <v>54</v>
      </c>
      <c r="C42" s="2"/>
    </row>
    <row r="43" ht="18" customHeight="1" spans="1:7">
      <c r="A43" s="23" t="s">
        <v>55</v>
      </c>
      <c r="B43" s="22" t="s">
        <v>56</v>
      </c>
      <c r="C43" s="33"/>
      <c r="D43" s="23" t="s">
        <v>55</v>
      </c>
      <c r="E43" s="21" t="s">
        <v>16</v>
      </c>
      <c r="F43" s="22" t="s">
        <v>56</v>
      </c>
      <c r="G43" s="48" t="s">
        <v>57</v>
      </c>
    </row>
    <row r="44" ht="18" customHeight="1" spans="1:7">
      <c r="A44" s="33" t="s">
        <v>58</v>
      </c>
      <c r="B44" s="18">
        <f>(B40-B39)*0.25</f>
        <v>-12013.7846559633</v>
      </c>
      <c r="C44" s="33"/>
      <c r="D44" s="29" t="s">
        <v>59</v>
      </c>
      <c r="E44" s="23" t="s">
        <v>60</v>
      </c>
      <c r="F44" s="32">
        <f>F16-F39</f>
        <v>-5958.14064220183</v>
      </c>
      <c r="G44" s="49">
        <f>D7</f>
        <v>6753.46788990826</v>
      </c>
    </row>
    <row r="45" ht="18" customHeight="1" spans="1:7">
      <c r="A45" s="33" t="s">
        <v>61</v>
      </c>
      <c r="B45" s="50">
        <f>G7*0.0003</f>
        <v>110.4192</v>
      </c>
      <c r="C45" s="33"/>
      <c r="D45" s="51" t="s">
        <v>62</v>
      </c>
      <c r="E45" s="14">
        <v>0.07</v>
      </c>
      <c r="F45" s="12">
        <f>F44*E45</f>
        <v>-417.069844954128</v>
      </c>
      <c r="G45" s="48">
        <f>G44*E45</f>
        <v>472.742752293578</v>
      </c>
    </row>
    <row r="46" ht="18" customHeight="1" spans="1:7">
      <c r="A46" s="33" t="s">
        <v>63</v>
      </c>
      <c r="B46" s="50">
        <f>B16*0.0006</f>
        <v>512.659981651376</v>
      </c>
      <c r="C46" s="33"/>
      <c r="D46" s="51" t="s">
        <v>64</v>
      </c>
      <c r="E46" s="14">
        <v>0.03</v>
      </c>
      <c r="F46" s="12">
        <f>F44*E46</f>
        <v>-178.744219266055</v>
      </c>
      <c r="G46" s="48">
        <f>G44*E46</f>
        <v>202.604036697248</v>
      </c>
    </row>
    <row r="47" ht="18" customHeight="1" spans="1:7">
      <c r="A47" s="33"/>
      <c r="B47" s="48"/>
      <c r="C47" s="33"/>
      <c r="D47" s="51" t="s">
        <v>65</v>
      </c>
      <c r="E47" s="14">
        <v>0.02</v>
      </c>
      <c r="F47" s="12">
        <f>F44*E47</f>
        <v>-119.162812844037</v>
      </c>
      <c r="G47" s="48">
        <f>G44*E47</f>
        <v>135.069357798165</v>
      </c>
    </row>
    <row r="48" ht="18" customHeight="1" spans="1:7">
      <c r="A48" s="29" t="s">
        <v>66</v>
      </c>
      <c r="B48" s="52">
        <f>SUM(B44:B47)</f>
        <v>-11390.7054743119</v>
      </c>
      <c r="C48" s="33"/>
      <c r="D48" s="34" t="s">
        <v>66</v>
      </c>
      <c r="E48" s="29"/>
      <c r="F48" s="32">
        <f>SUM(F44:F47)</f>
        <v>-6673.11751926605</v>
      </c>
      <c r="G48" s="49">
        <f>SUM(G44:G47)</f>
        <v>7563.88403669725</v>
      </c>
    </row>
    <row r="49" ht="18" customHeight="1" spans="3:7">
      <c r="C49" s="2"/>
      <c r="D49" s="12" t="s">
        <v>61</v>
      </c>
      <c r="E49" s="53">
        <v>0.0003</v>
      </c>
      <c r="F49" s="12">
        <f>G16*E49</f>
        <v>279.39969</v>
      </c>
      <c r="G49" s="48">
        <f>G7*E49</f>
        <v>110.4192</v>
      </c>
    </row>
    <row r="50" ht="18" customHeight="1" spans="3:7">
      <c r="C50" s="2"/>
      <c r="D50" s="12" t="s">
        <v>63</v>
      </c>
      <c r="E50" s="53">
        <v>0.0006</v>
      </c>
      <c r="F50" s="12">
        <f>B16*E50</f>
        <v>512.659981651376</v>
      </c>
      <c r="G50" s="48">
        <f>B7*E50</f>
        <v>202.604036697248</v>
      </c>
    </row>
    <row r="51" ht="18" customHeight="1" spans="3:7">
      <c r="C51" s="2"/>
      <c r="D51" s="21" t="s">
        <v>66</v>
      </c>
      <c r="E51" s="41"/>
      <c r="F51" s="31">
        <f>F50+F49</f>
        <v>792.059671651376</v>
      </c>
      <c r="G51" s="54">
        <f>G49+G50</f>
        <v>313.023236697248</v>
      </c>
    </row>
    <row r="52" ht="18" customHeight="1" spans="3:7">
      <c r="C52" s="2"/>
      <c r="D52" s="21" t="s">
        <v>22</v>
      </c>
      <c r="E52" s="31"/>
      <c r="F52" s="31">
        <f>F48+F51</f>
        <v>-5881.05784761468</v>
      </c>
      <c r="G52" s="54">
        <f>G48+G51</f>
        <v>7876.90727339449</v>
      </c>
    </row>
    <row r="53" ht="18" customHeight="1" spans="3:7">
      <c r="C53" s="2"/>
      <c r="D53" s="31" t="s">
        <v>58</v>
      </c>
      <c r="E53" s="41">
        <v>0.01</v>
      </c>
      <c r="F53" s="31">
        <f>G16*E53</f>
        <v>9313.323</v>
      </c>
      <c r="G53" s="54">
        <f>G7*E53</f>
        <v>3680.64</v>
      </c>
    </row>
    <row r="54" ht="18" customHeight="1" spans="3:3">
      <c r="C54" s="2"/>
    </row>
    <row r="55" ht="18" customHeight="1" spans="3:3">
      <c r="C55" s="2"/>
    </row>
    <row r="56" ht="18" customHeight="1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</sheetData>
  <autoFilter ref="A18:O5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2021-08-24T03:58:43Z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DBCE48994FDB49F3931FEEA695C9A97F</vt:lpwstr>
  </property>
</Properties>
</file>