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-3次" sheetId="1" r:id="rId1"/>
    <sheet name="4次" sheetId="2" r:id="rId2"/>
    <sheet name="Sheet3" sheetId="3" r:id="rId3"/>
  </sheets>
  <definedNames>
    <definedName name="_xlnm._FilterDatabase" localSheetId="0" hidden="1">'1-3次'!$A$13:$AA$49</definedName>
  </definedNames>
  <calcPr calcId="144525"/>
</workbook>
</file>

<file path=xl/comments1.xml><?xml version="1.0" encoding="utf-8"?>
<comments xmlns="http://schemas.openxmlformats.org/spreadsheetml/2006/main">
  <authors>
    <author>f019c429-4d1d-446b-aceb-4642d89bc4e0</author>
    <author>0e59208a-f093-4ddd-9ee2-9a8b08453c1e</author>
    <author>3ebec596-79ba-49aa-8a6b-bd2ece233ea2</author>
  </authors>
  <commentList>
    <comment ref="A73" authorId="0">
      <text>
        <r>
          <rPr>
            <sz val="10"/>
            <rFont val="宋体"/>
            <charset val="134"/>
          </rPr>
          <t xml:space="preserve">孙立梅: cw05:
当地未缴，本地代扣代缴，含税价*0.0003。
</t>
        </r>
      </text>
    </comment>
    <comment ref="A74" authorId="1">
      <text>
        <r>
          <rPr>
            <sz val="10"/>
            <rFont val="宋体"/>
            <charset val="134"/>
          </rPr>
          <t xml:space="preserve">孙立梅: cw05:
当地未缴，本地代扣代缴，不含税销售额*0.0006
</t>
        </r>
      </text>
    </comment>
    <comment ref="E77" authorId="2">
      <text>
        <r>
          <rPr>
            <sz val="10"/>
            <rFont val="宋体"/>
            <charset val="134"/>
          </rPr>
          <t xml:space="preserve">孙立梅: cw09:
企税 一个点，管理费1个点  胡婷婷 2020.6.30
</t>
        </r>
      </text>
    </comment>
  </commentList>
</comments>
</file>

<file path=xl/sharedStrings.xml><?xml version="1.0" encoding="utf-8"?>
<sst xmlns="http://schemas.openxmlformats.org/spreadsheetml/2006/main" count="235" uniqueCount="112">
  <si>
    <t>岳西县石关乡涓水湾至中畈公路工程</t>
  </si>
  <si>
    <t>中标日期</t>
  </si>
  <si>
    <t>中标价</t>
  </si>
  <si>
    <t>负责人</t>
  </si>
  <si>
    <t>高翔--六安肥西办(标书员</t>
  </si>
  <si>
    <t>建设单位</t>
  </si>
  <si>
    <t>岳西县石关乡人民政府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</si>
  <si>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</si>
  <si>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</si>
  <si>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</si>
  <si>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</si>
  <si>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</si>
  <si>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</si>
  <si>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</si>
  <si>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</si>
  <si>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</si>
  <si>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</si>
  <si>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</si>
  <si>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</si>
  <si>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</si>
  <si>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</si>
  <si>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徽行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</si>
  <si>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</si>
  <si>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</si>
  <si>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</si>
  <si>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</si>
  <si>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</si>
  <si>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</si>
  <si>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</si>
  <si>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</si>
  <si>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</si>
  <si>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</si>
  <si>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</si>
  <si>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</si>
  <si>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</si>
  <si>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</si>
  <si>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收到马金叶（项目责任险）</t>
  </si>
  <si>
    <t>专</t>
  </si>
  <si>
    <t>太平财产保险有限公司安庆中心支公司</t>
  </si>
  <si>
    <t>保险费</t>
  </si>
  <si>
    <t>马金叶垫付砂石款</t>
  </si>
  <si>
    <t>岳西县水利建设投资有限公司</t>
  </si>
  <si>
    <t>砂石</t>
  </si>
  <si>
    <t>有</t>
  </si>
  <si>
    <t>合同有张纸质的申请</t>
  </si>
  <si>
    <t>合同200立方米</t>
  </si>
  <si>
    <t>马金叶</t>
  </si>
  <si>
    <t>退马金叶周转金</t>
  </si>
  <si>
    <t>普</t>
  </si>
  <si>
    <t>岳西县群立路桥工程有限责任公司</t>
  </si>
  <si>
    <t>劳务费</t>
  </si>
  <si>
    <t>机械费</t>
  </si>
  <si>
    <t xml:space="preserve">岳西县巨峰建筑工程有限公司
</t>
  </si>
  <si>
    <t xml:space="preserve">岳西县巨峰建筑程工程有限公司
</t>
  </si>
  <si>
    <t>安庆吉港白鳍豚水泥有限公司</t>
  </si>
  <si>
    <t>水泥</t>
  </si>
  <si>
    <t>安庆市安翔运输有限公司</t>
  </si>
  <si>
    <t>水泥运输费</t>
  </si>
  <si>
    <t>电子发票</t>
  </si>
  <si>
    <t>中国石油天然气股份有限公司安徽安庆销售分公司（王学高）</t>
  </si>
  <si>
    <t>柴油（零星票）</t>
  </si>
  <si>
    <t>岳西县羲恒市政建材销售部（王学高）</t>
  </si>
  <si>
    <t>涵管（零星票）</t>
  </si>
  <si>
    <t>普代</t>
  </si>
  <si>
    <t>岳西县恒飞建材经营部（王学高）</t>
  </si>
  <si>
    <t>钢材（零星票）</t>
  </si>
  <si>
    <t>许国健</t>
  </si>
  <si>
    <t xml:space="preserve">机械租赁 </t>
  </si>
  <si>
    <t xml:space="preserve">王业金 </t>
  </si>
  <si>
    <t xml:space="preserve">王学红   </t>
  </si>
  <si>
    <t xml:space="preserve">储诚芳 </t>
  </si>
  <si>
    <t xml:space="preserve">王拂晓     </t>
  </si>
  <si>
    <t xml:space="preserve">胡秀珍    </t>
  </si>
  <si>
    <t xml:space="preserve">王刚       </t>
  </si>
  <si>
    <t>王学高</t>
  </si>
  <si>
    <t>钢筋款</t>
  </si>
  <si>
    <t>涵管款</t>
  </si>
  <si>
    <t>加油费</t>
  </si>
  <si>
    <t>3次</t>
  </si>
  <si>
    <t>扣</t>
  </si>
  <si>
    <t>财务手续费</t>
  </si>
  <si>
    <t>增值税及附加（2020.11月开票）</t>
  </si>
  <si>
    <t>2次</t>
  </si>
  <si>
    <t>增值税及附加(2020.9月开票）</t>
  </si>
  <si>
    <t>1次</t>
  </si>
  <si>
    <t>代办费</t>
  </si>
  <si>
    <t>增值税及附加（2020.6月开票）</t>
  </si>
  <si>
    <t>企税1%</t>
  </si>
  <si>
    <t>企税一个点，本次按照合同价全扣</t>
  </si>
  <si>
    <t>管理费</t>
  </si>
  <si>
    <t>管理一个点，本次按照合同价全扣</t>
  </si>
  <si>
    <t>应提供成本</t>
  </si>
  <si>
    <t>可支付金额</t>
  </si>
  <si>
    <t>尚需提供成本</t>
  </si>
  <si>
    <t>公司代缴税金：</t>
  </si>
  <si>
    <t>税种</t>
  </si>
  <si>
    <t>税额</t>
  </si>
  <si>
    <t>20.6月开票扣税</t>
  </si>
  <si>
    <t>20.9月开票扣税</t>
  </si>
  <si>
    <t>2020.11月开票扣税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</si>
  <si>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</si>
  <si>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</si>
  <si>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</si>
  <si>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</si>
  <si>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</si>
  <si>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</si>
  <si>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</si>
  <si>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</si>
  <si>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</si>
  <si>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</si>
  <si>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已按合同价全扣</t>
  </si>
  <si>
    <t>企业所得税（成本不够暂扣）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</si>
</sst>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/m/d;@"/>
    <numFmt numFmtId="177" formatCode="0.00_ "/>
    <numFmt numFmtId="178" formatCode="yyyy&quot;年&quot;m&quot;月&quot;;@"/>
    <numFmt numFmtId="179" formatCode="#,##0.00_ "/>
    <numFmt numFmtId="180" formatCode="#,##0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C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C000"/>
      </right>
      <top style="thin">
        <color rgb="FF000000"/>
      </top>
      <bottom style="thin">
        <color rgb="FFFFC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10" borderId="1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1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6" borderId="12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7" fillId="29" borderId="18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3" borderId="2" xfId="0" applyNumberFormat="1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5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177" fontId="2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4" borderId="9" xfId="0" applyNumberFormat="1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7" fontId="6" fillId="4" borderId="10" xfId="0" applyNumberFormat="1" applyFont="1" applyFill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628650</xdr:colOff>
      <xdr:row>5</xdr:row>
      <xdr:rowOff>219075</xdr:rowOff>
    </xdr:from>
    <xdr:ext cx="171450" cy="209550"/>
    <xdr:pic>
      <xdr:nvPicPr>
        <xdr:cNvPr id="2" name="2" descr="2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9390380" y="1282700"/>
          <a:ext cx="171450" cy="2095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333375</xdr:colOff>
      <xdr:row>8</xdr:row>
      <xdr:rowOff>57150</xdr:rowOff>
    </xdr:from>
    <xdr:ext cx="247650" cy="76200"/>
    <xdr:pic>
      <xdr:nvPicPr>
        <xdr:cNvPr id="3" name="3" descr="3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9095105" y="1746250"/>
          <a:ext cx="247650" cy="762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133350</xdr:colOff>
      <xdr:row>6</xdr:row>
      <xdr:rowOff>57150</xdr:rowOff>
    </xdr:from>
    <xdr:ext cx="323850" cy="85725"/>
    <xdr:pic>
      <xdr:nvPicPr>
        <xdr:cNvPr id="4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8895080" y="1339850"/>
          <a:ext cx="323850" cy="8572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161925</xdr:colOff>
      <xdr:row>5</xdr:row>
      <xdr:rowOff>161925</xdr:rowOff>
    </xdr:from>
    <xdr:ext cx="76200" cy="238125"/>
    <xdr:pic>
      <xdr:nvPicPr>
        <xdr:cNvPr id="5" name="1" descr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8923655" y="1241425"/>
          <a:ext cx="76200" cy="2381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0"/>
  <sheetViews>
    <sheetView tabSelected="1" topLeftCell="A47" workbookViewId="0">
      <selection activeCell="G65" sqref="G65"/>
    </sheetView>
  </sheetViews>
  <sheetFormatPr defaultColWidth="9" defaultRowHeight="13.5"/>
  <cols>
    <col min="1" max="1" width="11.1416666666667" customWidth="1"/>
    <col min="2" max="2" width="13.2833333333333" customWidth="1"/>
    <col min="3" max="3" width="6.85833333333333" customWidth="1"/>
    <col min="4" max="4" width="13.425" customWidth="1"/>
    <col min="5" max="5" width="6.85833333333333" customWidth="1"/>
    <col min="6" max="6" width="13.2833333333333" customWidth="1"/>
    <col min="7" max="7" width="14.1416666666667" customWidth="1"/>
    <col min="8" max="8" width="12.425" customWidth="1"/>
    <col min="9" max="9" width="16.1416666666667" customWidth="1"/>
    <col min="10" max="10" width="7.425" customWidth="1"/>
    <col min="11" max="11" width="30" customWidth="1"/>
    <col min="12" max="12" width="13" customWidth="1"/>
    <col min="13" max="13" width="6.85833333333333" customWidth="1"/>
    <col min="14" max="14" width="6.425" customWidth="1"/>
    <col min="15" max="27" width="9.56666666666667" customWidth="1"/>
  </cols>
  <sheetData>
    <row r="1" ht="21" customHeight="1" spans="1:27">
      <c r="A1" s="2" t="s">
        <v>0</v>
      </c>
      <c r="B1" s="2"/>
      <c r="C1" s="2"/>
      <c r="D1" s="2"/>
      <c r="E1" s="2"/>
      <c r="F1" s="3"/>
      <c r="G1" s="3"/>
      <c r="H1" s="2"/>
      <c r="I1" s="3"/>
      <c r="J1" s="2"/>
      <c r="K1" s="12"/>
      <c r="L1" s="12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ht="16" customHeight="1" spans="1:27">
      <c r="A2" s="4" t="s">
        <v>1</v>
      </c>
      <c r="B2" s="5">
        <v>43945</v>
      </c>
      <c r="C2" s="6" t="s">
        <v>2</v>
      </c>
      <c r="D2" s="7">
        <v>4062109</v>
      </c>
      <c r="E2" s="6" t="s">
        <v>3</v>
      </c>
      <c r="F2" s="8" t="s">
        <v>4</v>
      </c>
      <c r="G2" s="9" t="s">
        <v>5</v>
      </c>
      <c r="H2" s="10" t="s">
        <v>6</v>
      </c>
      <c r="I2" s="27"/>
      <c r="J2" s="28"/>
      <c r="K2" s="12"/>
      <c r="L2" s="12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16" customHeight="1" spans="1:27">
      <c r="A3" s="4" t="s">
        <v>7</v>
      </c>
      <c r="B3" s="9"/>
      <c r="C3" s="6" t="s">
        <v>8</v>
      </c>
      <c r="D3" s="6"/>
      <c r="E3" s="11"/>
      <c r="F3" s="11"/>
      <c r="G3" s="11"/>
      <c r="H3" s="12"/>
      <c r="I3" s="29"/>
      <c r="J3" s="12"/>
      <c r="K3" s="12"/>
      <c r="L3" s="12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16" customHeight="1" spans="1:27">
      <c r="A4" s="13" t="s">
        <v>9</v>
      </c>
      <c r="B4" s="11"/>
      <c r="C4" s="11"/>
      <c r="D4" s="11"/>
      <c r="E4" s="11"/>
      <c r="F4" s="11"/>
      <c r="G4" s="11"/>
      <c r="H4" s="12"/>
      <c r="I4" s="29"/>
      <c r="J4" s="12"/>
      <c r="K4" s="12"/>
      <c r="L4" s="12"/>
      <c r="M4" s="11"/>
      <c r="N4" s="11">
        <f>D2*0.01</f>
        <v>40621.09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16" customHeight="1" spans="1:27">
      <c r="A5" s="14" t="s">
        <v>10</v>
      </c>
      <c r="B5" s="15" t="s">
        <v>11</v>
      </c>
      <c r="C5" s="14" t="s">
        <v>12</v>
      </c>
      <c r="D5" s="14"/>
      <c r="E5" s="14" t="s">
        <v>13</v>
      </c>
      <c r="F5" s="15"/>
      <c r="G5" s="15" t="s">
        <v>14</v>
      </c>
      <c r="H5" s="16" t="s">
        <v>15</v>
      </c>
      <c r="I5" s="15"/>
      <c r="J5" s="16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16" customHeight="1" spans="1:27">
      <c r="A6" s="14"/>
      <c r="B6" s="15"/>
      <c r="C6" s="14" t="s">
        <v>16</v>
      </c>
      <c r="D6" s="14" t="s">
        <v>17</v>
      </c>
      <c r="E6" s="14" t="s">
        <v>16</v>
      </c>
      <c r="F6" s="15" t="s">
        <v>17</v>
      </c>
      <c r="G6" s="15"/>
      <c r="H6" s="16" t="s">
        <v>18</v>
      </c>
      <c r="I6" s="15" t="s">
        <v>19</v>
      </c>
      <c r="J6" s="16" t="s">
        <v>20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16" customHeight="1" spans="1:27">
      <c r="A7" s="4">
        <v>43990</v>
      </c>
      <c r="B7" s="9">
        <f>G7/(1+C7+E7)</f>
        <v>1146788.99082569</v>
      </c>
      <c r="C7" s="17">
        <v>0.02</v>
      </c>
      <c r="D7" s="9">
        <f>G7/(1+E7+C7)*C7</f>
        <v>22935.7798165138</v>
      </c>
      <c r="E7" s="17">
        <v>0.07</v>
      </c>
      <c r="F7" s="9">
        <f>G7/(1+C7+E7)*E7</f>
        <v>80275.2293577982</v>
      </c>
      <c r="G7" s="18">
        <v>1250000</v>
      </c>
      <c r="H7" s="4">
        <v>43991</v>
      </c>
      <c r="I7" s="9">
        <v>1250000</v>
      </c>
      <c r="J7" s="22" t="s">
        <v>21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16" customHeight="1" spans="1:27">
      <c r="A8" s="4">
        <v>44090</v>
      </c>
      <c r="B8" s="9">
        <f>G8/(1+C8+E8)</f>
        <v>1146788.99082569</v>
      </c>
      <c r="C8" s="17">
        <v>0.02</v>
      </c>
      <c r="D8" s="9">
        <f>G8/(1+E8+C8)*C8</f>
        <v>22935.7798165138</v>
      </c>
      <c r="E8" s="17">
        <v>0.07</v>
      </c>
      <c r="F8" s="9">
        <f>G8/(1+C8+E8)*E8</f>
        <v>80275.2293577982</v>
      </c>
      <c r="G8" s="18">
        <v>1250000</v>
      </c>
      <c r="H8" s="4">
        <v>44097</v>
      </c>
      <c r="I8" s="9">
        <v>1250000</v>
      </c>
      <c r="J8" s="22" t="s">
        <v>21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16" customHeight="1" spans="1:27">
      <c r="A9" s="4">
        <v>44144</v>
      </c>
      <c r="B9" s="9">
        <f>G9/(1+C9+E9)</f>
        <v>1192660.55045872</v>
      </c>
      <c r="C9" s="17">
        <v>0.02</v>
      </c>
      <c r="D9" s="9">
        <f>G9/(1+E9+C9)*C9</f>
        <v>23853.2110091743</v>
      </c>
      <c r="E9" s="17">
        <v>0.07</v>
      </c>
      <c r="F9" s="9">
        <f>G9/(1+C9+E9)*E9</f>
        <v>83486.2385321101</v>
      </c>
      <c r="G9" s="18">
        <v>1300000</v>
      </c>
      <c r="H9" s="4">
        <v>44151</v>
      </c>
      <c r="I9" s="9">
        <v>1300000</v>
      </c>
      <c r="J9" s="22" t="s">
        <v>21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16" customHeight="1" spans="1:27">
      <c r="A10" s="4"/>
      <c r="B10" s="9">
        <f>G10/(1+C10+E10)</f>
        <v>0</v>
      </c>
      <c r="C10" s="17">
        <v>0.02</v>
      </c>
      <c r="D10" s="9">
        <f>G10/(1+E10+C10)*C10</f>
        <v>0</v>
      </c>
      <c r="E10" s="17">
        <v>0.08</v>
      </c>
      <c r="F10" s="9">
        <f>G10/(1+C10+E10)*E10</f>
        <v>0</v>
      </c>
      <c r="G10" s="18"/>
      <c r="H10" s="4"/>
      <c r="I10" s="9"/>
      <c r="J10" s="22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16" customHeight="1" spans="1:27">
      <c r="A11" s="19" t="s">
        <v>22</v>
      </c>
      <c r="B11" s="20">
        <f>SUM(B7:B10)</f>
        <v>3486238.53211009</v>
      </c>
      <c r="C11" s="14"/>
      <c r="D11" s="15">
        <f>SUM(D7:D10)</f>
        <v>69724.7706422018</v>
      </c>
      <c r="E11" s="14"/>
      <c r="F11" s="21">
        <f>SUM(F7:F10)</f>
        <v>244036.697247706</v>
      </c>
      <c r="G11" s="15">
        <f>SUM(G7:G10)</f>
        <v>3800000</v>
      </c>
      <c r="H11" s="22"/>
      <c r="I11" s="15">
        <f>SUM(I7:I10)</f>
        <v>3800000</v>
      </c>
      <c r="J11" s="22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16" customHeight="1" spans="1:27">
      <c r="A12" s="13" t="s">
        <v>23</v>
      </c>
      <c r="B12" s="11"/>
      <c r="C12" s="11"/>
      <c r="D12" s="11"/>
      <c r="E12" s="11"/>
      <c r="F12" s="11"/>
      <c r="G12" s="11"/>
      <c r="H12" s="11"/>
      <c r="I12" s="11"/>
      <c r="J12" s="30"/>
      <c r="K12" s="30"/>
      <c r="L12" s="3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16" customHeight="1" spans="1:27">
      <c r="A13" s="19" t="s">
        <v>24</v>
      </c>
      <c r="B13" s="15" t="s">
        <v>25</v>
      </c>
      <c r="C13" s="14" t="s">
        <v>26</v>
      </c>
      <c r="D13" s="14" t="s">
        <v>27</v>
      </c>
      <c r="E13" s="14" t="s">
        <v>16</v>
      </c>
      <c r="F13" s="15" t="s">
        <v>28</v>
      </c>
      <c r="G13" s="15" t="s">
        <v>14</v>
      </c>
      <c r="H13" s="14" t="s">
        <v>29</v>
      </c>
      <c r="I13" s="32" t="s">
        <v>30</v>
      </c>
      <c r="J13" s="33" t="s">
        <v>20</v>
      </c>
      <c r="K13" s="34" t="s">
        <v>31</v>
      </c>
      <c r="L13" s="35" t="s">
        <v>32</v>
      </c>
      <c r="M13" s="16" t="s">
        <v>33</v>
      </c>
      <c r="N13" s="16" t="s">
        <v>34</v>
      </c>
      <c r="O13" s="16" t="s">
        <v>35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="1" customFormat="1" ht="16" customHeight="1" spans="1:27">
      <c r="A14" s="19"/>
      <c r="B14" s="9">
        <f t="shared" ref="B14:B45" si="0">ROUND(G14/(1+E14),2)</f>
        <v>0</v>
      </c>
      <c r="C14" s="14"/>
      <c r="D14" s="14"/>
      <c r="E14" s="23"/>
      <c r="F14" s="9">
        <f t="shared" ref="F14:F45" si="1">ROUND(G14/(1+E14)*E14,2)</f>
        <v>0</v>
      </c>
      <c r="G14" s="18"/>
      <c r="H14" s="24">
        <v>43977</v>
      </c>
      <c r="I14" s="9">
        <v>-24977</v>
      </c>
      <c r="J14" s="22" t="s">
        <v>21</v>
      </c>
      <c r="K14" s="22" t="s">
        <v>36</v>
      </c>
      <c r="L14" s="35"/>
      <c r="M14" s="36"/>
      <c r="N14" s="16"/>
      <c r="O14" s="16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="1" customFormat="1" ht="16" customHeight="1" spans="1:27">
      <c r="A15" s="25">
        <v>43971</v>
      </c>
      <c r="B15" s="9">
        <f t="shared" si="0"/>
        <v>23563.21</v>
      </c>
      <c r="C15" s="26"/>
      <c r="D15" s="22" t="s">
        <v>37</v>
      </c>
      <c r="E15" s="23">
        <v>0.06</v>
      </c>
      <c r="F15" s="9">
        <f t="shared" si="1"/>
        <v>1413.79</v>
      </c>
      <c r="G15" s="18">
        <v>24977</v>
      </c>
      <c r="H15" s="24">
        <v>43977</v>
      </c>
      <c r="I15" s="9">
        <v>24977</v>
      </c>
      <c r="J15" s="22" t="s">
        <v>21</v>
      </c>
      <c r="K15" s="22" t="s">
        <v>38</v>
      </c>
      <c r="L15" s="37" t="s">
        <v>39</v>
      </c>
      <c r="M15" s="38"/>
      <c r="N15" s="22"/>
      <c r="O15" s="22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="1" customFormat="1" ht="16" customHeight="1" spans="1:27">
      <c r="A16" s="25"/>
      <c r="B16" s="9">
        <f t="shared" si="0"/>
        <v>0</v>
      </c>
      <c r="C16" s="26"/>
      <c r="D16" s="22"/>
      <c r="E16" s="23"/>
      <c r="F16" s="9">
        <f t="shared" si="1"/>
        <v>0</v>
      </c>
      <c r="G16" s="18"/>
      <c r="H16" s="24">
        <v>43984</v>
      </c>
      <c r="I16" s="9">
        <v>-50000</v>
      </c>
      <c r="J16" s="22" t="s">
        <v>21</v>
      </c>
      <c r="K16" s="22" t="s">
        <v>40</v>
      </c>
      <c r="L16" s="37"/>
      <c r="M16" s="38"/>
      <c r="N16" s="22"/>
      <c r="O16" s="22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="1" customFormat="1" ht="16" customHeight="1" spans="1:27">
      <c r="A17" s="25"/>
      <c r="B17" s="9">
        <f t="shared" si="0"/>
        <v>0</v>
      </c>
      <c r="C17" s="26"/>
      <c r="D17" s="22"/>
      <c r="E17" s="23"/>
      <c r="F17" s="9">
        <f t="shared" si="1"/>
        <v>0</v>
      </c>
      <c r="G17" s="18"/>
      <c r="H17" s="4">
        <v>43985</v>
      </c>
      <c r="I17" s="9">
        <v>-45000</v>
      </c>
      <c r="J17" s="22" t="s">
        <v>21</v>
      </c>
      <c r="K17" s="22" t="s">
        <v>40</v>
      </c>
      <c r="L17" s="11"/>
      <c r="M17" s="22"/>
      <c r="N17" s="22"/>
      <c r="O17" s="22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="1" customFormat="1" ht="16" customHeight="1" spans="1:27">
      <c r="A18" s="25">
        <v>44002</v>
      </c>
      <c r="B18" s="9">
        <f t="shared" si="0"/>
        <v>92233.01</v>
      </c>
      <c r="C18" s="26"/>
      <c r="D18" s="22" t="s">
        <v>37</v>
      </c>
      <c r="E18" s="23">
        <v>0.03</v>
      </c>
      <c r="F18" s="9">
        <f t="shared" si="1"/>
        <v>2766.99</v>
      </c>
      <c r="G18" s="18">
        <v>95000</v>
      </c>
      <c r="H18" s="4">
        <v>43984</v>
      </c>
      <c r="I18" s="9">
        <v>95000</v>
      </c>
      <c r="J18" s="22" t="s">
        <v>21</v>
      </c>
      <c r="K18" s="22" t="s">
        <v>41</v>
      </c>
      <c r="L18" s="22" t="s">
        <v>42</v>
      </c>
      <c r="M18" s="22" t="s">
        <v>43</v>
      </c>
      <c r="N18" s="22"/>
      <c r="O18" s="22" t="s">
        <v>44</v>
      </c>
      <c r="P18" s="11"/>
      <c r="Q18" s="11" t="s">
        <v>45</v>
      </c>
      <c r="R18" s="11">
        <f>I15+I18</f>
        <v>119977</v>
      </c>
      <c r="S18" s="11"/>
      <c r="T18" s="11"/>
      <c r="U18" s="11"/>
      <c r="V18" s="11"/>
      <c r="W18" s="11"/>
      <c r="X18" s="11"/>
      <c r="Y18" s="11"/>
      <c r="Z18" s="11"/>
      <c r="AA18" s="11"/>
    </row>
    <row r="19" s="1" customFormat="1" ht="16" customHeight="1" spans="1:27">
      <c r="A19" s="25"/>
      <c r="B19" s="9">
        <f t="shared" si="0"/>
        <v>0</v>
      </c>
      <c r="C19" s="26"/>
      <c r="D19" s="22"/>
      <c r="E19" s="23"/>
      <c r="F19" s="9">
        <f t="shared" si="1"/>
        <v>0</v>
      </c>
      <c r="G19" s="18"/>
      <c r="H19" s="4">
        <v>44006</v>
      </c>
      <c r="I19" s="9">
        <v>119977</v>
      </c>
      <c r="J19" s="22" t="s">
        <v>21</v>
      </c>
      <c r="K19" s="22" t="s">
        <v>46</v>
      </c>
      <c r="L19" s="22" t="s">
        <v>47</v>
      </c>
      <c r="M19" s="22"/>
      <c r="N19" s="22"/>
      <c r="O19" s="22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="1" customFormat="1" ht="16" customHeight="1" spans="1:27">
      <c r="A20" s="25">
        <v>44032</v>
      </c>
      <c r="B20" s="9">
        <f t="shared" si="0"/>
        <v>15533.98</v>
      </c>
      <c r="C20" s="26"/>
      <c r="D20" s="22" t="s">
        <v>37</v>
      </c>
      <c r="E20" s="23">
        <v>0.03</v>
      </c>
      <c r="F20" s="9">
        <f t="shared" si="1"/>
        <v>466.02</v>
      </c>
      <c r="G20" s="18">
        <v>16000</v>
      </c>
      <c r="H20" s="4">
        <v>44012</v>
      </c>
      <c r="I20" s="9">
        <v>16000</v>
      </c>
      <c r="J20" s="22" t="s">
        <v>21</v>
      </c>
      <c r="K20" s="22" t="s">
        <v>41</v>
      </c>
      <c r="L20" s="22" t="s">
        <v>42</v>
      </c>
      <c r="M20" s="22" t="s">
        <v>43</v>
      </c>
      <c r="N20" s="22"/>
      <c r="O20" s="22" t="s">
        <v>44</v>
      </c>
      <c r="P20" s="11"/>
      <c r="Q20" s="11" t="s">
        <v>45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="1" customFormat="1" ht="16" customHeight="1" spans="1:27">
      <c r="A21" s="25">
        <v>44032</v>
      </c>
      <c r="B21" s="9">
        <f t="shared" si="0"/>
        <v>700000</v>
      </c>
      <c r="C21" s="26"/>
      <c r="D21" s="22" t="s">
        <v>48</v>
      </c>
      <c r="E21" s="23"/>
      <c r="F21" s="9">
        <f t="shared" si="1"/>
        <v>0</v>
      </c>
      <c r="G21" s="18">
        <v>700000</v>
      </c>
      <c r="H21" s="4">
        <v>44025</v>
      </c>
      <c r="I21" s="9">
        <v>300000</v>
      </c>
      <c r="J21" s="22" t="s">
        <v>21</v>
      </c>
      <c r="K21" s="22" t="s">
        <v>49</v>
      </c>
      <c r="L21" s="22" t="s">
        <v>50</v>
      </c>
      <c r="M21" s="22" t="s">
        <v>43</v>
      </c>
      <c r="N21" s="22"/>
      <c r="O21" s="22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="1" customFormat="1" ht="16" customHeight="1" spans="1:27">
      <c r="A22" s="25"/>
      <c r="B22" s="9">
        <f t="shared" si="0"/>
        <v>0</v>
      </c>
      <c r="C22" s="26"/>
      <c r="D22" s="22"/>
      <c r="E22" s="23"/>
      <c r="F22" s="9">
        <f t="shared" si="1"/>
        <v>0</v>
      </c>
      <c r="G22" s="18"/>
      <c r="H22" s="4">
        <v>44025</v>
      </c>
      <c r="I22" s="9">
        <v>280000</v>
      </c>
      <c r="J22" s="22" t="s">
        <v>21</v>
      </c>
      <c r="K22" s="22" t="s">
        <v>49</v>
      </c>
      <c r="L22" s="22" t="s">
        <v>51</v>
      </c>
      <c r="M22" s="22" t="s">
        <v>43</v>
      </c>
      <c r="N22" s="22"/>
      <c r="O22" s="22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="1" customFormat="1" ht="16" customHeight="1" spans="1:27">
      <c r="A23" s="25">
        <v>44032</v>
      </c>
      <c r="B23" s="9">
        <f t="shared" si="0"/>
        <v>279000</v>
      </c>
      <c r="C23" s="26">
        <v>3</v>
      </c>
      <c r="D23" s="22" t="s">
        <v>48</v>
      </c>
      <c r="E23" s="23"/>
      <c r="F23" s="9">
        <f t="shared" si="1"/>
        <v>0</v>
      </c>
      <c r="G23" s="18">
        <f>79000+100000+100000</f>
        <v>279000</v>
      </c>
      <c r="H23" s="4"/>
      <c r="I23" s="9"/>
      <c r="J23" s="22"/>
      <c r="K23" s="39" t="s">
        <v>52</v>
      </c>
      <c r="L23" s="22"/>
      <c r="M23" s="22"/>
      <c r="N23" s="22"/>
      <c r="O23" s="22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="1" customFormat="1" ht="16" customHeight="1" spans="1:27">
      <c r="A24" s="25"/>
      <c r="B24" s="9">
        <f t="shared" si="0"/>
        <v>0</v>
      </c>
      <c r="C24" s="26"/>
      <c r="D24" s="22"/>
      <c r="E24" s="23"/>
      <c r="F24" s="9">
        <f t="shared" si="1"/>
        <v>0</v>
      </c>
      <c r="G24" s="18"/>
      <c r="H24" s="4">
        <v>44083</v>
      </c>
      <c r="I24" s="9">
        <v>49000</v>
      </c>
      <c r="J24" s="22" t="s">
        <v>21</v>
      </c>
      <c r="K24" s="40" t="s">
        <v>41</v>
      </c>
      <c r="L24" s="40" t="s">
        <v>42</v>
      </c>
      <c r="M24" s="22"/>
      <c r="N24" s="22"/>
      <c r="O24" s="22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="1" customFormat="1" ht="16" customHeight="1" spans="1:27">
      <c r="A25" s="25"/>
      <c r="B25" s="9">
        <f t="shared" si="0"/>
        <v>0</v>
      </c>
      <c r="C25" s="26"/>
      <c r="D25" s="22"/>
      <c r="E25" s="23"/>
      <c r="F25" s="9">
        <f t="shared" si="1"/>
        <v>0</v>
      </c>
      <c r="G25" s="18"/>
      <c r="H25" s="4">
        <v>44085</v>
      </c>
      <c r="I25" s="9">
        <v>279000</v>
      </c>
      <c r="J25" s="40" t="s">
        <v>21</v>
      </c>
      <c r="K25" s="41" t="s">
        <v>53</v>
      </c>
      <c r="L25" s="22" t="s">
        <v>50</v>
      </c>
      <c r="M25" s="38"/>
      <c r="N25" s="22"/>
      <c r="O25" s="22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="1" customFormat="1" ht="16" customHeight="1" spans="1:27">
      <c r="A26" s="25">
        <v>44094</v>
      </c>
      <c r="B26" s="9">
        <f t="shared" si="0"/>
        <v>47572.82</v>
      </c>
      <c r="C26" s="26">
        <v>1</v>
      </c>
      <c r="D26" s="22" t="s">
        <v>37</v>
      </c>
      <c r="E26" s="23">
        <v>0.03</v>
      </c>
      <c r="F26" s="9">
        <f t="shared" si="1"/>
        <v>1427.18</v>
      </c>
      <c r="G26" s="18">
        <v>49000</v>
      </c>
      <c r="H26" s="4"/>
      <c r="I26" s="42"/>
      <c r="J26" s="22"/>
      <c r="K26" s="22" t="s">
        <v>41</v>
      </c>
      <c r="L26" s="40" t="s">
        <v>42</v>
      </c>
      <c r="M26" s="22"/>
      <c r="N26" s="22"/>
      <c r="O26" s="22" t="s">
        <v>44</v>
      </c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="1" customFormat="1" ht="16" customHeight="1" spans="1:27">
      <c r="A27" s="25">
        <v>44136</v>
      </c>
      <c r="B27" s="9">
        <f t="shared" si="0"/>
        <v>112168.14</v>
      </c>
      <c r="C27" s="26">
        <v>1</v>
      </c>
      <c r="D27" s="22" t="s">
        <v>37</v>
      </c>
      <c r="E27" s="23">
        <v>0.13</v>
      </c>
      <c r="F27" s="9">
        <f t="shared" si="1"/>
        <v>14581.86</v>
      </c>
      <c r="G27" s="18">
        <v>126750</v>
      </c>
      <c r="H27" s="4">
        <v>44119</v>
      </c>
      <c r="I27" s="42">
        <v>126750</v>
      </c>
      <c r="J27" s="40" t="s">
        <v>21</v>
      </c>
      <c r="K27" s="22" t="s">
        <v>54</v>
      </c>
      <c r="L27" s="43" t="s">
        <v>55</v>
      </c>
      <c r="M27" s="22"/>
      <c r="N27" s="22"/>
      <c r="O27" s="22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="1" customFormat="1" ht="16" customHeight="1" spans="1:27">
      <c r="A28" s="25">
        <v>44136</v>
      </c>
      <c r="B28" s="9">
        <f t="shared" si="0"/>
        <v>164145.13</v>
      </c>
      <c r="C28" s="26">
        <v>1</v>
      </c>
      <c r="D28" s="22" t="s">
        <v>37</v>
      </c>
      <c r="E28" s="23">
        <v>0.13</v>
      </c>
      <c r="F28" s="9">
        <f t="shared" si="1"/>
        <v>21338.87</v>
      </c>
      <c r="G28" s="18">
        <v>185484</v>
      </c>
      <c r="H28" s="4">
        <v>44120</v>
      </c>
      <c r="I28" s="42">
        <v>185484</v>
      </c>
      <c r="J28" s="40" t="s">
        <v>21</v>
      </c>
      <c r="K28" s="22" t="s">
        <v>54</v>
      </c>
      <c r="L28" s="43" t="s">
        <v>55</v>
      </c>
      <c r="M28" s="22"/>
      <c r="N28" s="22"/>
      <c r="O28" s="22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="1" customFormat="1" ht="16" customHeight="1" spans="1:27">
      <c r="A29" s="25">
        <v>44136</v>
      </c>
      <c r="B29" s="9">
        <f t="shared" si="0"/>
        <v>314256.64</v>
      </c>
      <c r="C29" s="26">
        <v>1</v>
      </c>
      <c r="D29" s="22" t="s">
        <v>37</v>
      </c>
      <c r="E29" s="23">
        <v>0.13</v>
      </c>
      <c r="F29" s="9">
        <f t="shared" si="1"/>
        <v>40853.36</v>
      </c>
      <c r="G29" s="18">
        <v>355110</v>
      </c>
      <c r="H29" s="4">
        <v>44125</v>
      </c>
      <c r="I29" s="42">
        <v>355110</v>
      </c>
      <c r="J29" s="40" t="s">
        <v>21</v>
      </c>
      <c r="K29" s="22" t="s">
        <v>54</v>
      </c>
      <c r="L29" s="43" t="s">
        <v>55</v>
      </c>
      <c r="M29" s="22"/>
      <c r="N29" s="22"/>
      <c r="O29" s="22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="1" customFormat="1" ht="16" customHeight="1" spans="1:27">
      <c r="A30" s="25"/>
      <c r="B30" s="9">
        <f t="shared" si="0"/>
        <v>0</v>
      </c>
      <c r="C30" s="26"/>
      <c r="D30" s="22"/>
      <c r="E30" s="23"/>
      <c r="F30" s="9">
        <f t="shared" si="1"/>
        <v>0</v>
      </c>
      <c r="G30" s="18"/>
      <c r="H30" s="4">
        <v>44125</v>
      </c>
      <c r="I30" s="42">
        <v>100000</v>
      </c>
      <c r="J30" s="40" t="s">
        <v>21</v>
      </c>
      <c r="K30" s="44" t="s">
        <v>56</v>
      </c>
      <c r="L30" s="43" t="s">
        <v>57</v>
      </c>
      <c r="M30" s="22"/>
      <c r="N30" s="22"/>
      <c r="O30" s="22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="1" customFormat="1" ht="16" customHeight="1" spans="1:27">
      <c r="A31" s="25">
        <v>44032</v>
      </c>
      <c r="B31" s="9">
        <f t="shared" si="0"/>
        <v>279000</v>
      </c>
      <c r="C31" s="26">
        <v>3</v>
      </c>
      <c r="D31" s="22" t="s">
        <v>48</v>
      </c>
      <c r="E31" s="23"/>
      <c r="F31" s="9">
        <f t="shared" si="1"/>
        <v>0</v>
      </c>
      <c r="G31" s="18">
        <v>279000</v>
      </c>
      <c r="H31" s="4">
        <v>44137</v>
      </c>
      <c r="I31" s="42">
        <v>279000</v>
      </c>
      <c r="J31" s="40" t="s">
        <v>21</v>
      </c>
      <c r="K31" s="44" t="s">
        <v>52</v>
      </c>
      <c r="L31" s="43" t="s">
        <v>50</v>
      </c>
      <c r="M31" s="22"/>
      <c r="N31" s="22"/>
      <c r="O31" s="22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="1" customFormat="1" ht="16" customHeight="1" spans="1:27">
      <c r="A32" s="25">
        <v>44075</v>
      </c>
      <c r="B32" s="9">
        <f t="shared" si="0"/>
        <v>100000</v>
      </c>
      <c r="C32" s="26">
        <v>1</v>
      </c>
      <c r="D32" s="22" t="s">
        <v>48</v>
      </c>
      <c r="E32" s="23"/>
      <c r="F32" s="9">
        <f t="shared" si="1"/>
        <v>0</v>
      </c>
      <c r="G32" s="18">
        <v>100000</v>
      </c>
      <c r="H32" s="4"/>
      <c r="I32" s="42"/>
      <c r="J32" s="40"/>
      <c r="K32" s="44" t="s">
        <v>56</v>
      </c>
      <c r="L32" s="43" t="s">
        <v>57</v>
      </c>
      <c r="M32" s="22"/>
      <c r="N32" s="22"/>
      <c r="O32" s="22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="1" customFormat="1" ht="16" customHeight="1" spans="1:27">
      <c r="A33" s="25">
        <v>44155</v>
      </c>
      <c r="B33" s="9">
        <f t="shared" si="0"/>
        <v>300000</v>
      </c>
      <c r="C33" s="26">
        <v>3</v>
      </c>
      <c r="D33" s="22" t="s">
        <v>48</v>
      </c>
      <c r="E33" s="23"/>
      <c r="F33" s="9">
        <f t="shared" si="1"/>
        <v>0</v>
      </c>
      <c r="G33" s="18">
        <v>300000</v>
      </c>
      <c r="H33" s="4"/>
      <c r="I33" s="42"/>
      <c r="J33" s="40"/>
      <c r="K33" s="44" t="s">
        <v>49</v>
      </c>
      <c r="L33" s="43" t="s">
        <v>50</v>
      </c>
      <c r="M33" s="22"/>
      <c r="N33" s="22"/>
      <c r="O33" s="22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="1" customFormat="1" ht="16" customHeight="1" spans="1:27">
      <c r="A34" s="25">
        <v>44155</v>
      </c>
      <c r="B34" s="9">
        <f t="shared" si="0"/>
        <v>17912.03</v>
      </c>
      <c r="C34" s="26">
        <v>20</v>
      </c>
      <c r="D34" s="22" t="s">
        <v>58</v>
      </c>
      <c r="E34" s="23"/>
      <c r="F34" s="9">
        <f t="shared" si="1"/>
        <v>0</v>
      </c>
      <c r="G34" s="18">
        <v>17912.03</v>
      </c>
      <c r="H34" s="4"/>
      <c r="I34" s="42"/>
      <c r="J34" s="40"/>
      <c r="K34" s="44" t="s">
        <v>59</v>
      </c>
      <c r="L34" s="43" t="s">
        <v>60</v>
      </c>
      <c r="M34" s="22"/>
      <c r="N34" s="22"/>
      <c r="O34" s="22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="1" customFormat="1" ht="16" customHeight="1" spans="1:27">
      <c r="A35" s="25">
        <v>44155</v>
      </c>
      <c r="B35" s="9">
        <f t="shared" si="0"/>
        <v>26380</v>
      </c>
      <c r="C35" s="26">
        <v>1</v>
      </c>
      <c r="D35" s="22" t="s">
        <v>48</v>
      </c>
      <c r="E35" s="23"/>
      <c r="F35" s="9">
        <f t="shared" si="1"/>
        <v>0</v>
      </c>
      <c r="G35" s="18">
        <v>26380</v>
      </c>
      <c r="H35" s="4"/>
      <c r="I35" s="42"/>
      <c r="J35" s="40"/>
      <c r="K35" s="44" t="s">
        <v>61</v>
      </c>
      <c r="L35" s="43" t="s">
        <v>62</v>
      </c>
      <c r="M35" s="22"/>
      <c r="N35" s="22"/>
      <c r="O35" s="22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="1" customFormat="1" ht="16" customHeight="1" spans="1:27">
      <c r="A36" s="25">
        <v>44155</v>
      </c>
      <c r="B36" s="9">
        <f t="shared" si="0"/>
        <v>29799.6</v>
      </c>
      <c r="C36" s="26">
        <v>1</v>
      </c>
      <c r="D36" s="22" t="s">
        <v>63</v>
      </c>
      <c r="E36" s="23"/>
      <c r="F36" s="9">
        <f t="shared" si="1"/>
        <v>0</v>
      </c>
      <c r="G36" s="18">
        <v>29799.6</v>
      </c>
      <c r="H36" s="4"/>
      <c r="I36" s="42"/>
      <c r="J36" s="40"/>
      <c r="K36" s="44" t="s">
        <v>64</v>
      </c>
      <c r="L36" s="43" t="s">
        <v>65</v>
      </c>
      <c r="M36" s="22"/>
      <c r="N36" s="22"/>
      <c r="O36" s="22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="1" customFormat="1" ht="16" customHeight="1" spans="1:27">
      <c r="A37" s="25">
        <v>44155</v>
      </c>
      <c r="B37" s="9">
        <f t="shared" si="0"/>
        <v>176991.15</v>
      </c>
      <c r="C37" s="26">
        <v>1</v>
      </c>
      <c r="D37" s="22" t="s">
        <v>37</v>
      </c>
      <c r="E37" s="23">
        <v>0.13</v>
      </c>
      <c r="F37" s="9">
        <f t="shared" si="1"/>
        <v>23008.85</v>
      </c>
      <c r="G37" s="18">
        <f>200000</f>
        <v>200000</v>
      </c>
      <c r="H37" s="4">
        <v>44159</v>
      </c>
      <c r="I37" s="42">
        <v>200000</v>
      </c>
      <c r="J37" s="40" t="s">
        <v>21</v>
      </c>
      <c r="K37" s="22" t="s">
        <v>54</v>
      </c>
      <c r="L37" s="43" t="s">
        <v>55</v>
      </c>
      <c r="M37" s="22"/>
      <c r="N37" s="22"/>
      <c r="O37" s="22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="1" customFormat="1" ht="16" customHeight="1" spans="1:27">
      <c r="A38" s="25"/>
      <c r="B38" s="9">
        <f t="shared" si="0"/>
        <v>0</v>
      </c>
      <c r="C38" s="26"/>
      <c r="D38" s="22"/>
      <c r="E38" s="23"/>
      <c r="F38" s="9">
        <f t="shared" si="1"/>
        <v>0</v>
      </c>
      <c r="G38" s="18"/>
      <c r="H38" s="4">
        <v>44160</v>
      </c>
      <c r="I38" s="42">
        <v>300000</v>
      </c>
      <c r="J38" s="22" t="s">
        <v>21</v>
      </c>
      <c r="K38" s="22" t="s">
        <v>49</v>
      </c>
      <c r="L38" s="22" t="s">
        <v>50</v>
      </c>
      <c r="M38" s="22" t="s">
        <v>43</v>
      </c>
      <c r="N38" s="22"/>
      <c r="O38" s="22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="1" customFormat="1" ht="16" customHeight="1" spans="1:27">
      <c r="A39" s="25">
        <v>44185</v>
      </c>
      <c r="B39" s="9">
        <f t="shared" si="0"/>
        <v>100000</v>
      </c>
      <c r="C39" s="26">
        <v>1</v>
      </c>
      <c r="D39" s="22" t="s">
        <v>63</v>
      </c>
      <c r="E39" s="23"/>
      <c r="F39" s="9">
        <f t="shared" si="1"/>
        <v>0</v>
      </c>
      <c r="G39" s="18">
        <f>100000</f>
        <v>100000</v>
      </c>
      <c r="H39" s="4">
        <v>44169</v>
      </c>
      <c r="I39" s="42">
        <v>100000</v>
      </c>
      <c r="J39" s="22" t="s">
        <v>21</v>
      </c>
      <c r="K39" s="44" t="s">
        <v>66</v>
      </c>
      <c r="L39" s="43" t="s">
        <v>67</v>
      </c>
      <c r="M39" s="22"/>
      <c r="N39" s="22"/>
      <c r="O39" s="22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="1" customFormat="1" ht="16" customHeight="1" spans="1:27">
      <c r="A40" s="25">
        <v>44185</v>
      </c>
      <c r="B40" s="9">
        <f t="shared" si="0"/>
        <v>100000</v>
      </c>
      <c r="C40" s="26">
        <v>1</v>
      </c>
      <c r="D40" s="22" t="s">
        <v>63</v>
      </c>
      <c r="E40" s="23"/>
      <c r="F40" s="9">
        <f t="shared" si="1"/>
        <v>0</v>
      </c>
      <c r="G40" s="18">
        <f>100000</f>
        <v>100000</v>
      </c>
      <c r="H40" s="4">
        <v>44169</v>
      </c>
      <c r="I40" s="42">
        <v>100000</v>
      </c>
      <c r="J40" s="22" t="s">
        <v>21</v>
      </c>
      <c r="K40" s="44" t="s">
        <v>68</v>
      </c>
      <c r="L40" s="43" t="s">
        <v>42</v>
      </c>
      <c r="M40" s="22"/>
      <c r="N40" s="22"/>
      <c r="O40" s="22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="1" customFormat="1" ht="16" customHeight="1" spans="1:27">
      <c r="A41" s="25">
        <v>44185</v>
      </c>
      <c r="B41" s="9">
        <f t="shared" si="0"/>
        <v>100000</v>
      </c>
      <c r="C41" s="26">
        <v>1</v>
      </c>
      <c r="D41" s="22" t="s">
        <v>63</v>
      </c>
      <c r="E41" s="23"/>
      <c r="F41" s="9">
        <f t="shared" si="1"/>
        <v>0</v>
      </c>
      <c r="G41" s="18">
        <f>100000</f>
        <v>100000</v>
      </c>
      <c r="H41" s="4">
        <v>44169</v>
      </c>
      <c r="I41" s="42">
        <v>100000</v>
      </c>
      <c r="J41" s="22" t="s">
        <v>21</v>
      </c>
      <c r="K41" s="44" t="s">
        <v>69</v>
      </c>
      <c r="L41" s="43" t="s">
        <v>42</v>
      </c>
      <c r="M41" s="22"/>
      <c r="N41" s="22"/>
      <c r="O41" s="22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="1" customFormat="1" ht="16" customHeight="1" spans="1:27">
      <c r="A42" s="25">
        <v>44185</v>
      </c>
      <c r="B42" s="9">
        <f t="shared" si="0"/>
        <v>100000</v>
      </c>
      <c r="C42" s="26">
        <v>1</v>
      </c>
      <c r="D42" s="22" t="s">
        <v>63</v>
      </c>
      <c r="E42" s="23"/>
      <c r="F42" s="9">
        <f t="shared" si="1"/>
        <v>0</v>
      </c>
      <c r="G42" s="18">
        <v>100000</v>
      </c>
      <c r="H42" s="4">
        <v>44169</v>
      </c>
      <c r="I42" s="42">
        <v>100000</v>
      </c>
      <c r="J42" s="22" t="s">
        <v>21</v>
      </c>
      <c r="K42" s="44" t="s">
        <v>70</v>
      </c>
      <c r="L42" s="43" t="s">
        <v>42</v>
      </c>
      <c r="M42" s="22"/>
      <c r="N42" s="22"/>
      <c r="O42" s="22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="1" customFormat="1" ht="16" customHeight="1" spans="1:27">
      <c r="A43" s="25">
        <v>44185</v>
      </c>
      <c r="B43" s="9">
        <f t="shared" si="0"/>
        <v>100000</v>
      </c>
      <c r="C43" s="26">
        <v>1</v>
      </c>
      <c r="D43" s="22" t="s">
        <v>63</v>
      </c>
      <c r="E43" s="23"/>
      <c r="F43" s="9">
        <f t="shared" si="1"/>
        <v>0</v>
      </c>
      <c r="G43" s="18">
        <v>100000</v>
      </c>
      <c r="H43" s="4">
        <v>44169</v>
      </c>
      <c r="I43" s="42">
        <v>100000</v>
      </c>
      <c r="J43" s="22" t="s">
        <v>21</v>
      </c>
      <c r="K43" s="44" t="s">
        <v>71</v>
      </c>
      <c r="L43" s="43" t="s">
        <v>42</v>
      </c>
      <c r="M43" s="22"/>
      <c r="N43" s="22"/>
      <c r="O43" s="22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="1" customFormat="1" ht="16" customHeight="1" spans="1:27">
      <c r="A44" s="25">
        <v>44185</v>
      </c>
      <c r="B44" s="9">
        <f t="shared" si="0"/>
        <v>100000</v>
      </c>
      <c r="C44" s="26">
        <v>1</v>
      </c>
      <c r="D44" s="22" t="s">
        <v>63</v>
      </c>
      <c r="E44" s="23"/>
      <c r="F44" s="9">
        <f t="shared" si="1"/>
        <v>0</v>
      </c>
      <c r="G44" s="18">
        <v>100000</v>
      </c>
      <c r="H44" s="4">
        <v>44169</v>
      </c>
      <c r="I44" s="42">
        <v>100000</v>
      </c>
      <c r="J44" s="22" t="s">
        <v>21</v>
      </c>
      <c r="K44" s="44" t="s">
        <v>72</v>
      </c>
      <c r="L44" s="43" t="s">
        <v>42</v>
      </c>
      <c r="M44" s="22"/>
      <c r="N44" s="22"/>
      <c r="O44" s="22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="1" customFormat="1" ht="16" customHeight="1" spans="1:27">
      <c r="A45" s="25">
        <v>44185</v>
      </c>
      <c r="B45" s="9">
        <f t="shared" si="0"/>
        <v>105000</v>
      </c>
      <c r="C45" s="26">
        <v>1</v>
      </c>
      <c r="D45" s="22" t="s">
        <v>63</v>
      </c>
      <c r="E45" s="23"/>
      <c r="F45" s="9">
        <f t="shared" si="1"/>
        <v>0</v>
      </c>
      <c r="G45" s="18">
        <v>105000</v>
      </c>
      <c r="H45" s="4">
        <v>44169</v>
      </c>
      <c r="I45" s="42">
        <v>105000</v>
      </c>
      <c r="J45" s="22" t="s">
        <v>21</v>
      </c>
      <c r="K45" s="44" t="s">
        <v>73</v>
      </c>
      <c r="L45" s="43" t="s">
        <v>42</v>
      </c>
      <c r="M45" s="22"/>
      <c r="N45" s="22"/>
      <c r="O45" s="22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="1" customFormat="1" ht="16" customHeight="1" spans="1:27">
      <c r="A46" s="25"/>
      <c r="B46" s="9"/>
      <c r="C46" s="26"/>
      <c r="D46" s="22"/>
      <c r="E46" s="23"/>
      <c r="F46" s="9"/>
      <c r="G46" s="18"/>
      <c r="H46" s="4">
        <v>44188</v>
      </c>
      <c r="I46" s="42">
        <v>29799.6</v>
      </c>
      <c r="J46" s="22" t="s">
        <v>21</v>
      </c>
      <c r="K46" s="44" t="s">
        <v>74</v>
      </c>
      <c r="L46" s="43" t="s">
        <v>75</v>
      </c>
      <c r="M46" s="22"/>
      <c r="N46" s="22"/>
      <c r="O46" s="22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="1" customFormat="1" ht="16" customHeight="1" spans="1:27">
      <c r="A47" s="25"/>
      <c r="B47" s="9"/>
      <c r="C47" s="26"/>
      <c r="D47" s="22"/>
      <c r="E47" s="23"/>
      <c r="F47" s="9"/>
      <c r="G47" s="18"/>
      <c r="H47" s="4">
        <v>44188</v>
      </c>
      <c r="I47" s="42">
        <v>26380</v>
      </c>
      <c r="J47" s="22" t="s">
        <v>21</v>
      </c>
      <c r="K47" s="44" t="s">
        <v>74</v>
      </c>
      <c r="L47" s="43" t="s">
        <v>76</v>
      </c>
      <c r="M47" s="22"/>
      <c r="N47" s="22"/>
      <c r="O47" s="22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="1" customFormat="1" ht="16" customHeight="1" spans="1:27">
      <c r="A48" s="25"/>
      <c r="B48" s="9"/>
      <c r="C48" s="26"/>
      <c r="D48" s="22"/>
      <c r="E48" s="23"/>
      <c r="F48" s="9"/>
      <c r="G48" s="18"/>
      <c r="H48" s="4">
        <v>44188</v>
      </c>
      <c r="I48" s="42">
        <v>17912.03</v>
      </c>
      <c r="J48" s="22" t="s">
        <v>21</v>
      </c>
      <c r="K48" s="44" t="s">
        <v>74</v>
      </c>
      <c r="L48" s="43" t="s">
        <v>77</v>
      </c>
      <c r="M48" s="22"/>
      <c r="N48" s="22"/>
      <c r="O48" s="22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ht="16" customHeight="1" spans="1:27">
      <c r="A49" s="25"/>
      <c r="B49" s="9"/>
      <c r="C49" s="26"/>
      <c r="D49" s="22"/>
      <c r="E49" s="23"/>
      <c r="F49" s="9"/>
      <c r="G49" s="18"/>
      <c r="H49" s="4">
        <v>44194</v>
      </c>
      <c r="I49" s="42">
        <v>120000</v>
      </c>
      <c r="J49" s="44" t="s">
        <v>21</v>
      </c>
      <c r="K49" s="44" t="s">
        <v>49</v>
      </c>
      <c r="L49" s="43" t="s">
        <v>67</v>
      </c>
      <c r="M49" s="22"/>
      <c r="N49" s="22"/>
      <c r="O49" s="45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ht="16" customHeight="1" spans="1:27">
      <c r="A50" s="25"/>
      <c r="B50" s="9"/>
      <c r="C50" s="26"/>
      <c r="D50" s="22"/>
      <c r="E50" s="23"/>
      <c r="F50" s="9"/>
      <c r="G50" s="18"/>
      <c r="H50" s="4"/>
      <c r="I50" s="42"/>
      <c r="J50" s="44"/>
      <c r="K50" s="44"/>
      <c r="L50" s="43"/>
      <c r="M50" s="22"/>
      <c r="N50" s="22"/>
      <c r="O50" s="45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ht="16" customHeight="1" spans="1:27">
      <c r="A51" s="25"/>
      <c r="B51" s="9"/>
      <c r="C51" s="26"/>
      <c r="D51" s="22"/>
      <c r="E51" s="23"/>
      <c r="F51" s="9"/>
      <c r="G51" s="18"/>
      <c r="H51" s="4"/>
      <c r="I51" s="42"/>
      <c r="J51" s="44"/>
      <c r="K51" s="44"/>
      <c r="L51" s="43"/>
      <c r="M51" s="22"/>
      <c r="N51" s="22"/>
      <c r="O51" s="45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ht="16" customHeight="1" spans="1:27">
      <c r="A52" s="25"/>
      <c r="B52" s="9"/>
      <c r="C52" s="26"/>
      <c r="D52" s="22"/>
      <c r="E52" s="23"/>
      <c r="F52" s="9"/>
      <c r="G52" s="18"/>
      <c r="H52" s="4"/>
      <c r="I52" s="42"/>
      <c r="J52" s="44"/>
      <c r="K52" s="44"/>
      <c r="L52" s="43"/>
      <c r="M52" s="22"/>
      <c r="N52" s="22"/>
      <c r="O52" s="45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ht="16" customHeight="1" spans="1:27">
      <c r="A53" s="25"/>
      <c r="B53" s="9"/>
      <c r="C53" s="26"/>
      <c r="D53" s="22"/>
      <c r="E53" s="23"/>
      <c r="F53" s="9"/>
      <c r="G53" s="18"/>
      <c r="H53" s="4"/>
      <c r="I53" s="42"/>
      <c r="J53" s="44"/>
      <c r="K53" s="44"/>
      <c r="L53" s="43"/>
      <c r="M53" s="22"/>
      <c r="N53" s="22"/>
      <c r="O53" s="45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ht="16" customHeight="1" spans="1:27">
      <c r="A54" s="25"/>
      <c r="B54" s="9"/>
      <c r="C54" s="26"/>
      <c r="D54" s="22"/>
      <c r="E54" s="23"/>
      <c r="F54" s="9"/>
      <c r="G54" s="18"/>
      <c r="H54" s="4"/>
      <c r="I54" s="42"/>
      <c r="J54" s="44"/>
      <c r="K54" s="44"/>
      <c r="L54" s="43"/>
      <c r="M54" s="22"/>
      <c r="N54" s="22"/>
      <c r="O54" s="45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ht="16" customHeight="1" spans="1:27">
      <c r="A55" s="25"/>
      <c r="B55" s="9"/>
      <c r="C55" s="26"/>
      <c r="D55" s="22"/>
      <c r="E55" s="23"/>
      <c r="F55" s="9"/>
      <c r="G55" s="18"/>
      <c r="H55" s="4"/>
      <c r="I55" s="42"/>
      <c r="J55" s="44"/>
      <c r="K55" s="44"/>
      <c r="L55" s="43"/>
      <c r="M55" s="22"/>
      <c r="N55" s="22"/>
      <c r="O55" s="45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ht="16" customHeight="1" spans="1:27">
      <c r="A56" s="25"/>
      <c r="B56" s="9"/>
      <c r="C56" s="26"/>
      <c r="D56" s="22"/>
      <c r="E56" s="23"/>
      <c r="F56" s="9"/>
      <c r="G56" s="18"/>
      <c r="H56" s="4" t="s">
        <v>78</v>
      </c>
      <c r="I56" s="42">
        <v>150</v>
      </c>
      <c r="J56" s="44" t="s">
        <v>79</v>
      </c>
      <c r="K56" s="44" t="s">
        <v>80</v>
      </c>
      <c r="L56" s="43"/>
      <c r="M56" s="22"/>
      <c r="N56" s="22"/>
      <c r="O56" s="45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ht="16" customHeight="1" spans="1:27">
      <c r="A57" s="25"/>
      <c r="B57" s="9">
        <f t="shared" ref="B57:B66" si="2">ROUND(G57/(1+E57),2)</f>
        <v>0</v>
      </c>
      <c r="C57" s="26"/>
      <c r="D57" s="22"/>
      <c r="E57" s="23"/>
      <c r="F57" s="9">
        <f t="shared" ref="F57:F66" si="3">ROUND(G57/(1+E57)*E57,2)</f>
        <v>0</v>
      </c>
      <c r="G57" s="18"/>
      <c r="H57" s="4" t="s">
        <v>78</v>
      </c>
      <c r="I57" s="42">
        <v>900</v>
      </c>
      <c r="J57" s="44" t="s">
        <v>79</v>
      </c>
      <c r="K57" s="44" t="s">
        <v>80</v>
      </c>
      <c r="L57" s="43"/>
      <c r="M57" s="22"/>
      <c r="N57" s="22"/>
      <c r="O57" s="45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ht="16" customHeight="1" spans="1:27">
      <c r="A58" s="25"/>
      <c r="B58" s="9">
        <f t="shared" si="2"/>
        <v>0</v>
      </c>
      <c r="C58" s="26"/>
      <c r="D58" s="22"/>
      <c r="E58" s="23"/>
      <c r="F58" s="9">
        <f t="shared" si="3"/>
        <v>0</v>
      </c>
      <c r="G58" s="18"/>
      <c r="H58" s="4" t="s">
        <v>78</v>
      </c>
      <c r="I58" s="42">
        <v>7383.36338532112</v>
      </c>
      <c r="J58" s="22" t="s">
        <v>79</v>
      </c>
      <c r="K58" s="44" t="s">
        <v>81</v>
      </c>
      <c r="L58" s="43"/>
      <c r="M58" s="22"/>
      <c r="N58" s="22"/>
      <c r="O58" s="22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ht="16" customHeight="1" spans="1:27">
      <c r="A59" s="25"/>
      <c r="B59" s="9">
        <f t="shared" si="2"/>
        <v>0</v>
      </c>
      <c r="C59" s="26"/>
      <c r="D59" s="22"/>
      <c r="E59" s="23"/>
      <c r="F59" s="9">
        <f t="shared" si="3"/>
        <v>0</v>
      </c>
      <c r="G59" s="18"/>
      <c r="H59" s="4" t="s">
        <v>82</v>
      </c>
      <c r="I59" s="42">
        <v>450</v>
      </c>
      <c r="J59" s="40" t="s">
        <v>79</v>
      </c>
      <c r="K59" s="44" t="s">
        <v>80</v>
      </c>
      <c r="L59" s="43"/>
      <c r="M59" s="22"/>
      <c r="N59" s="22"/>
      <c r="O59" s="22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ht="16" customHeight="1" spans="1:27">
      <c r="A60" s="25"/>
      <c r="B60" s="9">
        <f t="shared" si="2"/>
        <v>0</v>
      </c>
      <c r="C60" s="26"/>
      <c r="D60" s="22"/>
      <c r="E60" s="23"/>
      <c r="F60" s="9">
        <f t="shared" si="3"/>
        <v>0</v>
      </c>
      <c r="G60" s="18"/>
      <c r="H60" s="4" t="s">
        <v>82</v>
      </c>
      <c r="I60" s="42">
        <v>86220.23</v>
      </c>
      <c r="J60" s="22" t="s">
        <v>79</v>
      </c>
      <c r="K60" s="22" t="s">
        <v>83</v>
      </c>
      <c r="L60" s="38"/>
      <c r="M60" s="22"/>
      <c r="N60" s="22"/>
      <c r="O60" s="22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ht="16" customHeight="1" spans="1:27">
      <c r="A61" s="25"/>
      <c r="B61" s="9">
        <f t="shared" si="2"/>
        <v>0</v>
      </c>
      <c r="C61" s="26"/>
      <c r="D61" s="22"/>
      <c r="E61" s="23"/>
      <c r="F61" s="9">
        <f t="shared" si="3"/>
        <v>0</v>
      </c>
      <c r="G61" s="18"/>
      <c r="H61" s="4" t="s">
        <v>84</v>
      </c>
      <c r="I61" s="9">
        <v>500</v>
      </c>
      <c r="J61" s="44" t="s">
        <v>79</v>
      </c>
      <c r="K61" s="44" t="s">
        <v>80</v>
      </c>
      <c r="L61" s="22"/>
      <c r="M61" s="22"/>
      <c r="N61" s="22"/>
      <c r="O61" s="22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ht="16" customHeight="1" spans="1:27">
      <c r="A62" s="25"/>
      <c r="B62" s="9">
        <f t="shared" si="2"/>
        <v>0</v>
      </c>
      <c r="C62" s="26"/>
      <c r="D62" s="22"/>
      <c r="E62" s="23"/>
      <c r="F62" s="9">
        <f t="shared" si="3"/>
        <v>0</v>
      </c>
      <c r="G62" s="18"/>
      <c r="H62" s="4" t="s">
        <v>84</v>
      </c>
      <c r="I62" s="9">
        <v>500</v>
      </c>
      <c r="J62" s="22" t="s">
        <v>79</v>
      </c>
      <c r="K62" s="22" t="s">
        <v>85</v>
      </c>
      <c r="L62" s="22"/>
      <c r="M62" s="22"/>
      <c r="N62" s="22"/>
      <c r="O62" s="22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ht="16" customHeight="1" spans="1:27">
      <c r="A63" s="25"/>
      <c r="B63" s="9">
        <f t="shared" si="2"/>
        <v>0</v>
      </c>
      <c r="C63" s="26"/>
      <c r="D63" s="22"/>
      <c r="E63" s="23"/>
      <c r="F63" s="9">
        <f t="shared" si="3"/>
        <v>0</v>
      </c>
      <c r="G63" s="18"/>
      <c r="H63" s="4" t="s">
        <v>84</v>
      </c>
      <c r="I63" s="9">
        <v>83704</v>
      </c>
      <c r="J63" s="22" t="s">
        <v>79</v>
      </c>
      <c r="K63" s="22" t="s">
        <v>86</v>
      </c>
      <c r="L63" s="22"/>
      <c r="M63" s="22"/>
      <c r="N63" s="22"/>
      <c r="O63" s="22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ht="16" customHeight="1" spans="1:27">
      <c r="A64" s="25"/>
      <c r="B64" s="9">
        <f t="shared" si="2"/>
        <v>0</v>
      </c>
      <c r="C64" s="26"/>
      <c r="D64" s="22"/>
      <c r="E64" s="23"/>
      <c r="F64" s="9">
        <f t="shared" si="3"/>
        <v>0</v>
      </c>
      <c r="G64" s="18"/>
      <c r="H64" s="4" t="s">
        <v>84</v>
      </c>
      <c r="I64" s="9">
        <v>40622</v>
      </c>
      <c r="J64" s="22" t="s">
        <v>79</v>
      </c>
      <c r="K64" s="22" t="s">
        <v>87</v>
      </c>
      <c r="L64" s="22" t="s">
        <v>88</v>
      </c>
      <c r="M64" s="22"/>
      <c r="N64" s="22"/>
      <c r="O64" s="22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ht="16" customHeight="1" spans="1:27">
      <c r="A65" s="25"/>
      <c r="B65" s="9">
        <f t="shared" si="2"/>
        <v>40621.09</v>
      </c>
      <c r="C65" s="26"/>
      <c r="D65" s="22"/>
      <c r="E65" s="23"/>
      <c r="F65" s="9">
        <f t="shared" si="3"/>
        <v>0</v>
      </c>
      <c r="G65" s="18">
        <f>D2*0.01</f>
        <v>40621.09</v>
      </c>
      <c r="H65" s="4" t="s">
        <v>84</v>
      </c>
      <c r="I65" s="9">
        <f>G65</f>
        <v>40621.09</v>
      </c>
      <c r="J65" s="22" t="s">
        <v>79</v>
      </c>
      <c r="K65" s="22" t="s">
        <v>89</v>
      </c>
      <c r="L65" s="22" t="s">
        <v>90</v>
      </c>
      <c r="M65" s="22"/>
      <c r="N65" s="22"/>
      <c r="O65" s="22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ht="16" customHeight="1" spans="1:27">
      <c r="A66" s="25"/>
      <c r="B66" s="9">
        <f t="shared" si="2"/>
        <v>0</v>
      </c>
      <c r="C66" s="26"/>
      <c r="D66" s="22"/>
      <c r="E66" s="23"/>
      <c r="F66" s="9">
        <f t="shared" si="3"/>
        <v>0</v>
      </c>
      <c r="G66" s="18"/>
      <c r="H66" s="4"/>
      <c r="I66" s="9"/>
      <c r="J66" s="22"/>
      <c r="K66" s="22"/>
      <c r="L66" s="22"/>
      <c r="M66" s="22"/>
      <c r="N66" s="22"/>
      <c r="O66" s="22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ht="16" customHeight="1" spans="1:27">
      <c r="A67" s="14" t="s">
        <v>22</v>
      </c>
      <c r="B67" s="20">
        <f>SUM(B14:B66)</f>
        <v>3424176.8</v>
      </c>
      <c r="C67" s="14"/>
      <c r="D67" s="16"/>
      <c r="E67" s="16"/>
      <c r="F67" s="20">
        <f>SUM(F14:F66)</f>
        <v>105856.92</v>
      </c>
      <c r="G67" s="15">
        <f>SUM(G14:G66)</f>
        <v>3530033.72</v>
      </c>
      <c r="H67" s="16"/>
      <c r="I67" s="15">
        <f>SUM(I14:I66)</f>
        <v>3750463.31338532</v>
      </c>
      <c r="J67" s="38"/>
      <c r="K67" s="16"/>
      <c r="L67" s="22"/>
      <c r="M67" s="22"/>
      <c r="N67" s="22"/>
      <c r="O67" s="22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ht="16" customHeight="1" spans="1:27">
      <c r="A68" s="46" t="s">
        <v>91</v>
      </c>
      <c r="B68" s="47">
        <f>B11*0.96</f>
        <v>3346788.99082569</v>
      </c>
      <c r="C68" s="46"/>
      <c r="D68" s="48"/>
      <c r="E68" s="48"/>
      <c r="F68" s="47"/>
      <c r="G68" s="47">
        <f>G11-G67</f>
        <v>269966.28</v>
      </c>
      <c r="H68" s="16" t="s">
        <v>92</v>
      </c>
      <c r="I68" s="15">
        <f>I11-I67</f>
        <v>49536.6866146792</v>
      </c>
      <c r="J68" s="11"/>
      <c r="K68" s="56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ht="16" customHeight="1" spans="1:27">
      <c r="A69" s="46" t="s">
        <v>93</v>
      </c>
      <c r="B69" s="47">
        <f>B68-B67</f>
        <v>-77387.80917431</v>
      </c>
      <c r="C69" s="46"/>
      <c r="D69" s="48"/>
      <c r="E69" s="48"/>
      <c r="F69" s="47"/>
      <c r="G69" s="47"/>
      <c r="H69" s="48"/>
      <c r="I69" s="47"/>
      <c r="J69" s="11"/>
      <c r="K69" s="56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ht="16" customHeight="1" spans="1:27">
      <c r="A70" s="13" t="s">
        <v>94</v>
      </c>
      <c r="B70" s="11"/>
      <c r="C70" s="13"/>
      <c r="D70" s="11"/>
      <c r="E70" s="11"/>
      <c r="F70" s="11"/>
      <c r="G70" s="11"/>
      <c r="H70" s="11"/>
      <c r="I70" s="11"/>
      <c r="J70" s="3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ht="16" customHeight="1" spans="1:27">
      <c r="A71" s="16" t="s">
        <v>95</v>
      </c>
      <c r="B71" s="15" t="s">
        <v>96</v>
      </c>
      <c r="C71" s="22"/>
      <c r="D71" s="16" t="s">
        <v>95</v>
      </c>
      <c r="E71" s="14" t="s">
        <v>16</v>
      </c>
      <c r="F71" s="49" t="s">
        <v>96</v>
      </c>
      <c r="G71" s="49" t="s">
        <v>97</v>
      </c>
      <c r="H71" s="49" t="s">
        <v>98</v>
      </c>
      <c r="I71" s="49" t="s">
        <v>99</v>
      </c>
      <c r="J71" s="3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ht="16" customHeight="1" spans="1:27">
      <c r="A72" s="22" t="s">
        <v>100</v>
      </c>
      <c r="B72" s="9">
        <f>(B68-B67)*0.25</f>
        <v>-19346.9522935775</v>
      </c>
      <c r="C72" s="22"/>
      <c r="D72" s="19" t="s">
        <v>101</v>
      </c>
      <c r="E72" s="16" t="s">
        <v>102</v>
      </c>
      <c r="F72" s="50">
        <f>F11-F67</f>
        <v>138179.777247706</v>
      </c>
      <c r="G72" s="50">
        <f>F7-F15-F18</f>
        <v>76094.4493577982</v>
      </c>
      <c r="H72" s="50">
        <f>F8-F20-F26</f>
        <v>78382.0293577982</v>
      </c>
      <c r="I72" s="50">
        <f>F9-SUM(F27:F29)</f>
        <v>6712.14853211011</v>
      </c>
      <c r="J72" s="3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ht="16" customHeight="1" spans="1:27">
      <c r="A73" s="22" t="s">
        <v>103</v>
      </c>
      <c r="B73" s="51" t="s">
        <v>104</v>
      </c>
      <c r="C73" s="22"/>
      <c r="D73" s="52" t="s">
        <v>105</v>
      </c>
      <c r="E73" s="6">
        <v>0.05</v>
      </c>
      <c r="F73" s="42">
        <f>F72*E73</f>
        <v>6908.9888623853</v>
      </c>
      <c r="G73" s="42">
        <f>G72*E73</f>
        <v>3804.72246788991</v>
      </c>
      <c r="H73" s="42">
        <f>H72*E73</f>
        <v>3919.10146788991</v>
      </c>
      <c r="I73" s="42">
        <f>I72*E73</f>
        <v>335.607426605505</v>
      </c>
      <c r="J73" s="3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ht="16" customHeight="1" spans="1:27">
      <c r="A74" s="22" t="s">
        <v>106</v>
      </c>
      <c r="B74" s="51" t="s">
        <v>104</v>
      </c>
      <c r="C74" s="22"/>
      <c r="D74" s="52" t="s">
        <v>107</v>
      </c>
      <c r="E74" s="6">
        <v>0.03</v>
      </c>
      <c r="F74" s="42">
        <f>F72*E74</f>
        <v>4145.39331743118</v>
      </c>
      <c r="G74" s="42">
        <f>G72*E74</f>
        <v>2282.83348073395</v>
      </c>
      <c r="H74" s="42">
        <f>H72*E74</f>
        <v>2351.46088073395</v>
      </c>
      <c r="I74" s="42">
        <f>I72*E74</f>
        <v>201.364455963303</v>
      </c>
      <c r="J74" s="3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ht="16" customHeight="1" spans="1:27">
      <c r="A75" s="22"/>
      <c r="B75" s="9"/>
      <c r="C75" s="22"/>
      <c r="D75" s="52" t="s">
        <v>108</v>
      </c>
      <c r="E75" s="6">
        <v>0.02</v>
      </c>
      <c r="F75" s="42">
        <f>F72*E75</f>
        <v>2763.59554495412</v>
      </c>
      <c r="G75" s="42">
        <f>G72*E75</f>
        <v>1521.88898715596</v>
      </c>
      <c r="H75" s="42">
        <f>H72*E75</f>
        <v>1567.64058715596</v>
      </c>
      <c r="I75" s="42">
        <f>I72*E75</f>
        <v>134.242970642202</v>
      </c>
      <c r="J75" s="3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ht="16" customHeight="1" spans="1:27">
      <c r="A76" s="19" t="s">
        <v>109</v>
      </c>
      <c r="B76" s="20">
        <f>SUM(B72:B75)</f>
        <v>-19346.9522935775</v>
      </c>
      <c r="C76" s="22"/>
      <c r="D76" s="53" t="s">
        <v>109</v>
      </c>
      <c r="E76" s="53"/>
      <c r="F76" s="54">
        <f>SUM(F72:F75)</f>
        <v>151997.754972477</v>
      </c>
      <c r="G76" s="54">
        <f>SUM(G72:G75)</f>
        <v>83703.894293578</v>
      </c>
      <c r="H76" s="54">
        <f>SUM(H72:H75)</f>
        <v>86220.232293578</v>
      </c>
      <c r="I76" s="54">
        <f>SUM(I72:I75)</f>
        <v>7383.36338532112</v>
      </c>
      <c r="J76" s="3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ht="16" customHeight="1" spans="1:27">
      <c r="A77" s="11"/>
      <c r="B77" s="11"/>
      <c r="C77" s="13"/>
      <c r="D77" s="14" t="s">
        <v>100</v>
      </c>
      <c r="E77" s="16">
        <v>0.01</v>
      </c>
      <c r="F77" s="49">
        <f>G11*E77</f>
        <v>38000</v>
      </c>
      <c r="G77" s="55" t="s">
        <v>110</v>
      </c>
      <c r="H77" s="49" t="s">
        <v>110</v>
      </c>
      <c r="I77" s="49" t="s">
        <v>110</v>
      </c>
      <c r="J77" s="3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ht="16" customHeight="1" spans="1:27">
      <c r="A78" s="11"/>
      <c r="B78" s="11"/>
      <c r="C78" s="13"/>
      <c r="D78" s="14" t="s">
        <v>111</v>
      </c>
      <c r="E78" s="6">
        <v>0.25</v>
      </c>
      <c r="F78" s="42"/>
      <c r="G78" s="9">
        <f>B69*E78</f>
        <v>-19346.9522935775</v>
      </c>
      <c r="H78" s="9"/>
      <c r="I78" s="9"/>
      <c r="J78" s="3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ht="16" customHeight="1" spans="1:27">
      <c r="A79" s="11"/>
      <c r="B79" s="11"/>
      <c r="C79" s="13"/>
      <c r="D79" s="11"/>
      <c r="E79" s="11"/>
      <c r="F79" s="11"/>
      <c r="G79" s="11"/>
      <c r="H79" s="11"/>
      <c r="I79" s="11"/>
      <c r="J79" s="3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ht="16" customHeight="1" spans="1:27">
      <c r="A80" s="11"/>
      <c r="B80" s="11"/>
      <c r="C80" s="13"/>
      <c r="D80" s="11"/>
      <c r="E80" s="11"/>
      <c r="F80" s="11"/>
      <c r="G80" s="11"/>
      <c r="H80" s="11"/>
      <c r="I80" s="11"/>
      <c r="J80" s="3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>
      <c r="A81" s="11"/>
      <c r="B81" s="11"/>
      <c r="C81" s="13"/>
      <c r="D81" s="11"/>
      <c r="E81" s="11"/>
      <c r="F81" s="11"/>
      <c r="G81" s="11"/>
      <c r="H81" s="11"/>
      <c r="I81" s="11"/>
      <c r="J81" s="3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>
      <c r="A82" s="11"/>
      <c r="B82" s="11"/>
      <c r="C82" s="13"/>
      <c r="D82" s="11"/>
      <c r="E82" s="11"/>
      <c r="F82" s="11"/>
      <c r="G82" s="11"/>
      <c r="H82" s="11"/>
      <c r="I82" s="11"/>
      <c r="J82" s="3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>
      <c r="A83" s="11"/>
      <c r="B83" s="11"/>
      <c r="C83" s="13"/>
      <c r="D83" s="11"/>
      <c r="E83" s="11"/>
      <c r="F83" s="11"/>
      <c r="G83" s="11"/>
      <c r="H83" s="11"/>
      <c r="I83" s="11"/>
      <c r="J83" s="3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>
      <c r="A84" s="11"/>
      <c r="B84" s="11"/>
      <c r="C84" s="13"/>
      <c r="D84" s="11"/>
      <c r="E84" s="11"/>
      <c r="F84" s="11"/>
      <c r="G84" s="11"/>
      <c r="H84" s="11"/>
      <c r="I84" s="11"/>
      <c r="J84" s="3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>
      <c r="A85" s="11"/>
      <c r="B85" s="11"/>
      <c r="C85" s="13"/>
      <c r="D85" s="11"/>
      <c r="E85" s="11"/>
      <c r="F85" s="11"/>
      <c r="G85" s="11"/>
      <c r="H85" s="11"/>
      <c r="I85" s="11"/>
      <c r="J85" s="3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>
      <c r="A86" s="11"/>
      <c r="B86" s="11"/>
      <c r="C86" s="13"/>
      <c r="D86" s="11"/>
      <c r="E86" s="11"/>
      <c r="F86" s="11"/>
      <c r="G86" s="11"/>
      <c r="H86" s="11"/>
      <c r="I86" s="11"/>
      <c r="J86" s="3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>
      <c r="A87" s="11"/>
      <c r="B87" s="11"/>
      <c r="C87" s="13"/>
      <c r="D87" s="11"/>
      <c r="E87" s="11"/>
      <c r="F87" s="11"/>
      <c r="G87" s="11"/>
      <c r="H87" s="11"/>
      <c r="I87" s="11"/>
      <c r="J87" s="3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>
      <c r="A88" s="11"/>
      <c r="B88" s="11"/>
      <c r="C88" s="13"/>
      <c r="D88" s="11"/>
      <c r="E88" s="11"/>
      <c r="F88" s="11"/>
      <c r="G88" s="11"/>
      <c r="H88" s="11"/>
      <c r="I88" s="11"/>
      <c r="J88" s="3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>
      <c r="A89" s="11"/>
      <c r="B89" s="11"/>
      <c r="C89" s="13"/>
      <c r="D89" s="11"/>
      <c r="E89" s="11"/>
      <c r="F89" s="11"/>
      <c r="G89" s="11"/>
      <c r="H89" s="11"/>
      <c r="I89" s="11"/>
      <c r="J89" s="3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>
      <c r="A90" s="11"/>
      <c r="B90" s="11"/>
      <c r="C90" s="13"/>
      <c r="D90" s="11"/>
      <c r="E90" s="11"/>
      <c r="F90" s="11"/>
      <c r="G90" s="11"/>
      <c r="H90" s="11"/>
      <c r="I90" s="11"/>
      <c r="J90" s="3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>
      <c r="A91" s="11"/>
      <c r="B91" s="11"/>
      <c r="C91" s="13"/>
      <c r="D91" s="11"/>
      <c r="E91" s="11"/>
      <c r="F91" s="11"/>
      <c r="G91" s="11"/>
      <c r="H91" s="11"/>
      <c r="I91" s="11"/>
      <c r="J91" s="3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>
      <c r="A92" s="11"/>
      <c r="B92" s="11"/>
      <c r="C92" s="13"/>
      <c r="D92" s="11"/>
      <c r="E92" s="11"/>
      <c r="F92" s="11"/>
      <c r="G92" s="11"/>
      <c r="H92" s="11"/>
      <c r="I92" s="11"/>
      <c r="J92" s="3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>
      <c r="A93" s="11"/>
      <c r="B93" s="11"/>
      <c r="C93" s="13"/>
      <c r="D93" s="11"/>
      <c r="E93" s="11"/>
      <c r="F93" s="11"/>
      <c r="G93" s="11"/>
      <c r="H93" s="11"/>
      <c r="I93" s="11"/>
      <c r="J93" s="3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>
      <c r="A94" s="11"/>
      <c r="B94" s="11"/>
      <c r="C94" s="13"/>
      <c r="D94" s="11"/>
      <c r="E94" s="11"/>
      <c r="F94" s="11"/>
      <c r="G94" s="11"/>
      <c r="H94" s="11"/>
      <c r="I94" s="11"/>
      <c r="J94" s="3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>
      <c r="A95" s="11"/>
      <c r="B95" s="11"/>
      <c r="C95" s="13"/>
      <c r="D95" s="11"/>
      <c r="E95" s="11"/>
      <c r="F95" s="11"/>
      <c r="G95" s="11"/>
      <c r="H95" s="11"/>
      <c r="I95" s="11"/>
      <c r="J95" s="3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>
      <c r="A96" s="11"/>
      <c r="B96" s="11"/>
      <c r="C96" s="13"/>
      <c r="D96" s="11"/>
      <c r="E96" s="11"/>
      <c r="F96" s="11"/>
      <c r="G96" s="11"/>
      <c r="H96" s="11"/>
      <c r="I96" s="11"/>
      <c r="J96" s="3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>
      <c r="A97" s="11"/>
      <c r="B97" s="11"/>
      <c r="C97" s="11"/>
      <c r="D97" s="11"/>
      <c r="E97" s="11"/>
      <c r="F97" s="11"/>
      <c r="G97" s="11"/>
      <c r="H97" s="11"/>
      <c r="I97" s="11"/>
      <c r="J97" s="3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>
      <c r="A98" s="11"/>
      <c r="B98" s="11"/>
      <c r="C98" s="11"/>
      <c r="D98" s="11"/>
      <c r="E98" s="11"/>
      <c r="F98" s="11"/>
      <c r="G98" s="11"/>
      <c r="H98" s="11"/>
      <c r="I98" s="11"/>
      <c r="J98" s="3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>
      <c r="A99" s="11"/>
      <c r="B99" s="11"/>
      <c r="C99" s="11"/>
      <c r="D99" s="11"/>
      <c r="E99" s="11"/>
      <c r="F99" s="11"/>
      <c r="G99" s="11"/>
      <c r="H99" s="11"/>
      <c r="I99" s="11"/>
      <c r="J99" s="3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>
      <c r="A100" s="11"/>
      <c r="B100" s="11"/>
      <c r="C100" s="11"/>
      <c r="D100" s="11"/>
      <c r="E100" s="11"/>
      <c r="F100" s="11"/>
      <c r="G100" s="11"/>
      <c r="H100" s="11"/>
      <c r="I100" s="11"/>
      <c r="J100" s="3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>
      <c r="A101" s="11"/>
      <c r="B101" s="11"/>
      <c r="C101" s="11"/>
      <c r="D101" s="11"/>
      <c r="E101" s="11"/>
      <c r="F101" s="11"/>
      <c r="G101" s="11"/>
      <c r="H101" s="11"/>
      <c r="I101" s="11"/>
      <c r="J101" s="3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>
      <c r="A102" s="11"/>
      <c r="B102" s="11"/>
      <c r="C102" s="11"/>
      <c r="D102" s="11"/>
      <c r="E102" s="11"/>
      <c r="F102" s="11"/>
      <c r="G102" s="11"/>
      <c r="H102" s="11"/>
      <c r="I102" s="11"/>
      <c r="J102" s="3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>
      <c r="A103" s="11"/>
      <c r="B103" s="11"/>
      <c r="C103" s="11"/>
      <c r="D103" s="11"/>
      <c r="E103" s="11"/>
      <c r="F103" s="11"/>
      <c r="G103" s="11"/>
      <c r="H103" s="11"/>
      <c r="I103" s="11"/>
      <c r="J103" s="3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>
      <c r="A104" s="11"/>
      <c r="B104" s="11"/>
      <c r="C104" s="11"/>
      <c r="D104" s="11"/>
      <c r="E104" s="11"/>
      <c r="F104" s="11"/>
      <c r="G104" s="11"/>
      <c r="H104" s="11"/>
      <c r="I104" s="11"/>
      <c r="J104" s="3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>
      <c r="A105" s="11"/>
      <c r="B105" s="11"/>
      <c r="C105" s="11"/>
      <c r="D105" s="11"/>
      <c r="E105" s="11"/>
      <c r="F105" s="11"/>
      <c r="G105" s="11"/>
      <c r="H105" s="11"/>
      <c r="I105" s="11"/>
      <c r="J105" s="3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>
      <c r="A106" s="11"/>
      <c r="B106" s="11"/>
      <c r="C106" s="11"/>
      <c r="D106" s="11"/>
      <c r="E106" s="11"/>
      <c r="F106" s="11"/>
      <c r="G106" s="11"/>
      <c r="H106" s="11"/>
      <c r="I106" s="11"/>
      <c r="J106" s="3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>
      <c r="A107" s="11"/>
      <c r="B107" s="11"/>
      <c r="C107" s="11"/>
      <c r="D107" s="11"/>
      <c r="E107" s="11"/>
      <c r="F107" s="11"/>
      <c r="G107" s="11"/>
      <c r="H107" s="11"/>
      <c r="I107" s="11"/>
      <c r="J107" s="3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>
      <c r="A108" s="11"/>
      <c r="B108" s="11"/>
      <c r="C108" s="11"/>
      <c r="D108" s="11"/>
      <c r="E108" s="11"/>
      <c r="F108" s="11"/>
      <c r="G108" s="11"/>
      <c r="H108" s="11"/>
      <c r="I108" s="11"/>
      <c r="J108" s="3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>
      <c r="A109" s="11"/>
      <c r="B109" s="11"/>
      <c r="C109" s="11"/>
      <c r="D109" s="11"/>
      <c r="E109" s="11"/>
      <c r="F109" s="11"/>
      <c r="G109" s="11"/>
      <c r="H109" s="11"/>
      <c r="I109" s="11"/>
      <c r="J109" s="3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>
      <c r="A110" s="11"/>
      <c r="B110" s="11"/>
      <c r="C110" s="11"/>
      <c r="D110" s="11"/>
      <c r="E110" s="11"/>
      <c r="F110" s="11"/>
      <c r="G110" s="11"/>
      <c r="H110" s="11"/>
      <c r="I110" s="11"/>
      <c r="J110" s="3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>
      <c r="A111" s="11"/>
      <c r="B111" s="11"/>
      <c r="C111" s="11"/>
      <c r="D111" s="11"/>
      <c r="E111" s="11"/>
      <c r="F111" s="11"/>
      <c r="G111" s="11"/>
      <c r="H111" s="11"/>
      <c r="I111" s="11"/>
      <c r="J111" s="3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>
      <c r="A112" s="11"/>
      <c r="B112" s="11"/>
      <c r="C112" s="11"/>
      <c r="D112" s="11"/>
      <c r="E112" s="11"/>
      <c r="F112" s="11"/>
      <c r="G112" s="11"/>
      <c r="H112" s="11"/>
      <c r="I112" s="11"/>
      <c r="J112" s="3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>
      <c r="A113" s="11"/>
      <c r="B113" s="11"/>
      <c r="C113" s="11"/>
      <c r="D113" s="11"/>
      <c r="E113" s="11"/>
      <c r="F113" s="11"/>
      <c r="G113" s="11"/>
      <c r="H113" s="11"/>
      <c r="I113" s="11"/>
      <c r="J113" s="3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>
      <c r="A114" s="11"/>
      <c r="B114" s="11"/>
      <c r="C114" s="11"/>
      <c r="D114" s="11"/>
      <c r="E114" s="11"/>
      <c r="F114" s="11"/>
      <c r="G114" s="11"/>
      <c r="H114" s="11"/>
      <c r="I114" s="11"/>
      <c r="J114" s="3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>
      <c r="A115" s="11"/>
      <c r="B115" s="11"/>
      <c r="C115" s="11"/>
      <c r="D115" s="11"/>
      <c r="E115" s="11"/>
      <c r="F115" s="11"/>
      <c r="G115" s="11"/>
      <c r="H115" s="11"/>
      <c r="I115" s="11"/>
      <c r="J115" s="3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>
      <c r="A116" s="11"/>
      <c r="B116" s="11"/>
      <c r="C116" s="11"/>
      <c r="D116" s="11"/>
      <c r="E116" s="11"/>
      <c r="F116" s="11"/>
      <c r="G116" s="11"/>
      <c r="H116" s="11"/>
      <c r="I116" s="11"/>
      <c r="J116" s="3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>
      <c r="A117" s="11"/>
      <c r="B117" s="11"/>
      <c r="C117" s="11"/>
      <c r="D117" s="11"/>
      <c r="E117" s="11"/>
      <c r="F117" s="11"/>
      <c r="G117" s="11"/>
      <c r="H117" s="11"/>
      <c r="I117" s="11"/>
      <c r="J117" s="3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>
      <c r="A118" s="11"/>
      <c r="B118" s="11"/>
      <c r="C118" s="11"/>
      <c r="D118" s="11"/>
      <c r="E118" s="11"/>
      <c r="F118" s="11"/>
      <c r="G118" s="11"/>
      <c r="H118" s="11"/>
      <c r="I118" s="11"/>
      <c r="J118" s="3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>
      <c r="A119" s="11"/>
      <c r="B119" s="11"/>
      <c r="C119" s="11"/>
      <c r="D119" s="11"/>
      <c r="E119" s="11"/>
      <c r="F119" s="11"/>
      <c r="G119" s="11"/>
      <c r="H119" s="11"/>
      <c r="I119" s="11"/>
      <c r="J119" s="3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>
      <c r="A120" s="11"/>
      <c r="B120" s="11"/>
      <c r="C120" s="11"/>
      <c r="D120" s="11"/>
      <c r="E120" s="11"/>
      <c r="F120" s="11"/>
      <c r="G120" s="11"/>
      <c r="H120" s="11"/>
      <c r="I120" s="11"/>
      <c r="J120" s="3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>
      <c r="A121" s="11"/>
      <c r="B121" s="11"/>
      <c r="C121" s="11"/>
      <c r="D121" s="11"/>
      <c r="E121" s="11"/>
      <c r="F121" s="11"/>
      <c r="G121" s="11"/>
      <c r="H121" s="11"/>
      <c r="I121" s="11"/>
      <c r="J121" s="3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>
      <c r="A122" s="11"/>
      <c r="B122" s="11"/>
      <c r="C122" s="11"/>
      <c r="D122" s="11"/>
      <c r="E122" s="11"/>
      <c r="F122" s="11"/>
      <c r="G122" s="11"/>
      <c r="H122" s="11"/>
      <c r="I122" s="11"/>
      <c r="J122" s="3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>
      <c r="A123" s="11"/>
      <c r="B123" s="11"/>
      <c r="C123" s="11"/>
      <c r="D123" s="11"/>
      <c r="E123" s="11"/>
      <c r="F123" s="11"/>
      <c r="G123" s="11"/>
      <c r="H123" s="11"/>
      <c r="I123" s="11"/>
      <c r="J123" s="3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>
      <c r="A124" s="11"/>
      <c r="B124" s="11"/>
      <c r="C124" s="11"/>
      <c r="D124" s="11"/>
      <c r="E124" s="11"/>
      <c r="F124" s="11"/>
      <c r="G124" s="11"/>
      <c r="H124" s="11"/>
      <c r="I124" s="11"/>
      <c r="J124" s="3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>
      <c r="A125" s="11"/>
      <c r="B125" s="11"/>
      <c r="C125" s="11"/>
      <c r="D125" s="11"/>
      <c r="E125" s="11"/>
      <c r="F125" s="11"/>
      <c r="G125" s="11"/>
      <c r="H125" s="11"/>
      <c r="I125" s="11"/>
      <c r="J125" s="3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>
      <c r="A126" s="11"/>
      <c r="B126" s="11"/>
      <c r="C126" s="11"/>
      <c r="D126" s="11"/>
      <c r="E126" s="11"/>
      <c r="F126" s="11"/>
      <c r="G126" s="11"/>
      <c r="H126" s="11"/>
      <c r="I126" s="11"/>
      <c r="J126" s="3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>
      <c r="A127" s="11"/>
      <c r="B127" s="11"/>
      <c r="C127" s="11"/>
      <c r="D127" s="11"/>
      <c r="E127" s="11"/>
      <c r="F127" s="11"/>
      <c r="G127" s="11"/>
      <c r="H127" s="11"/>
      <c r="I127" s="11"/>
      <c r="J127" s="3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>
      <c r="A128" s="11"/>
      <c r="B128" s="11"/>
      <c r="C128" s="11"/>
      <c r="D128" s="11"/>
      <c r="E128" s="11"/>
      <c r="F128" s="11"/>
      <c r="G128" s="11"/>
      <c r="H128" s="11"/>
      <c r="I128" s="11"/>
      <c r="J128" s="3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>
      <c r="A129" s="11"/>
      <c r="B129" s="11"/>
      <c r="C129" s="11"/>
      <c r="D129" s="11"/>
      <c r="E129" s="11"/>
      <c r="F129" s="11"/>
      <c r="G129" s="11"/>
      <c r="H129" s="11"/>
      <c r="I129" s="11"/>
      <c r="J129" s="3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>
      <c r="A130" s="11"/>
      <c r="B130" s="11"/>
      <c r="C130" s="11"/>
      <c r="D130" s="11"/>
      <c r="E130" s="11"/>
      <c r="F130" s="11"/>
      <c r="G130" s="11"/>
      <c r="H130" s="11"/>
      <c r="I130" s="11"/>
      <c r="J130" s="3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>
      <c r="A131" s="11"/>
      <c r="B131" s="11"/>
      <c r="C131" s="11"/>
      <c r="D131" s="11"/>
      <c r="E131" s="11"/>
      <c r="F131" s="11"/>
      <c r="G131" s="11"/>
      <c r="H131" s="11"/>
      <c r="I131" s="11"/>
      <c r="J131" s="3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>
      <c r="A132" s="11"/>
      <c r="B132" s="11"/>
      <c r="C132" s="11"/>
      <c r="D132" s="11"/>
      <c r="E132" s="11"/>
      <c r="F132" s="11"/>
      <c r="G132" s="11"/>
      <c r="H132" s="11"/>
      <c r="I132" s="11"/>
      <c r="J132" s="3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>
      <c r="A133" s="11"/>
      <c r="B133" s="11"/>
      <c r="C133" s="11"/>
      <c r="D133" s="11"/>
      <c r="E133" s="11"/>
      <c r="F133" s="11"/>
      <c r="G133" s="11"/>
      <c r="H133" s="11"/>
      <c r="I133" s="11"/>
      <c r="J133" s="3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>
      <c r="A134" s="11"/>
      <c r="B134" s="11"/>
      <c r="C134" s="11"/>
      <c r="D134" s="11"/>
      <c r="E134" s="11"/>
      <c r="F134" s="11"/>
      <c r="G134" s="11"/>
      <c r="H134" s="11"/>
      <c r="I134" s="11"/>
      <c r="J134" s="3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>
      <c r="A135" s="11"/>
      <c r="B135" s="11"/>
      <c r="C135" s="11"/>
      <c r="D135" s="11"/>
      <c r="E135" s="11"/>
      <c r="F135" s="11"/>
      <c r="G135" s="11"/>
      <c r="H135" s="11"/>
      <c r="I135" s="11"/>
      <c r="J135" s="3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>
      <c r="A136" s="11"/>
      <c r="B136" s="11"/>
      <c r="C136" s="11"/>
      <c r="D136" s="11"/>
      <c r="E136" s="11"/>
      <c r="F136" s="11"/>
      <c r="G136" s="11"/>
      <c r="H136" s="11"/>
      <c r="I136" s="11"/>
      <c r="J136" s="3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>
      <c r="A137" s="11"/>
      <c r="B137" s="11"/>
      <c r="C137" s="11"/>
      <c r="D137" s="11"/>
      <c r="E137" s="11"/>
      <c r="F137" s="11"/>
      <c r="G137" s="11"/>
      <c r="H137" s="11"/>
      <c r="I137" s="11"/>
      <c r="J137" s="3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>
      <c r="A138" s="11"/>
      <c r="B138" s="11"/>
      <c r="C138" s="11"/>
      <c r="D138" s="11"/>
      <c r="E138" s="11"/>
      <c r="F138" s="11"/>
      <c r="G138" s="11"/>
      <c r="H138" s="11"/>
      <c r="I138" s="11"/>
      <c r="J138" s="3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>
      <c r="A139" s="11"/>
      <c r="B139" s="11"/>
      <c r="C139" s="11"/>
      <c r="D139" s="11"/>
      <c r="E139" s="11"/>
      <c r="F139" s="11"/>
      <c r="G139" s="11"/>
      <c r="H139" s="11"/>
      <c r="I139" s="11"/>
      <c r="J139" s="3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>
      <c r="A140" s="11"/>
      <c r="B140" s="11"/>
      <c r="C140" s="11"/>
      <c r="D140" s="11"/>
      <c r="E140" s="11"/>
      <c r="F140" s="11"/>
      <c r="G140" s="11"/>
      <c r="H140" s="11"/>
      <c r="I140" s="11"/>
      <c r="J140" s="3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>
      <c r="A141" s="11"/>
      <c r="B141" s="11"/>
      <c r="C141" s="11"/>
      <c r="D141" s="11"/>
      <c r="E141" s="11"/>
      <c r="F141" s="11"/>
      <c r="G141" s="11"/>
      <c r="H141" s="11"/>
      <c r="I141" s="11"/>
      <c r="J141" s="3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>
      <c r="A142" s="11"/>
      <c r="B142" s="11"/>
      <c r="C142" s="11"/>
      <c r="D142" s="11"/>
      <c r="E142" s="11"/>
      <c r="F142" s="11"/>
      <c r="G142" s="11"/>
      <c r="H142" s="11"/>
      <c r="I142" s="11"/>
      <c r="J142" s="3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>
      <c r="A143" s="11"/>
      <c r="B143" s="11"/>
      <c r="C143" s="11"/>
      <c r="D143" s="11"/>
      <c r="E143" s="11"/>
      <c r="F143" s="11"/>
      <c r="G143" s="11"/>
      <c r="H143" s="11"/>
      <c r="I143" s="11"/>
      <c r="J143" s="3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>
      <c r="A144" s="11"/>
      <c r="B144" s="11"/>
      <c r="C144" s="11"/>
      <c r="D144" s="11"/>
      <c r="E144" s="11"/>
      <c r="F144" s="11"/>
      <c r="G144" s="11"/>
      <c r="H144" s="11"/>
      <c r="I144" s="11"/>
      <c r="J144" s="3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>
      <c r="A145" s="11"/>
      <c r="B145" s="11"/>
      <c r="C145" s="11"/>
      <c r="D145" s="11"/>
      <c r="E145" s="11"/>
      <c r="F145" s="11"/>
      <c r="G145" s="11"/>
      <c r="H145" s="11"/>
      <c r="I145" s="11"/>
      <c r="J145" s="3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>
      <c r="A146" s="11"/>
      <c r="B146" s="11"/>
      <c r="C146" s="11"/>
      <c r="D146" s="11"/>
      <c r="E146" s="11"/>
      <c r="F146" s="11"/>
      <c r="G146" s="11"/>
      <c r="H146" s="11"/>
      <c r="I146" s="11"/>
      <c r="J146" s="3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>
      <c r="A147" s="11"/>
      <c r="B147" s="11"/>
      <c r="C147" s="11"/>
      <c r="D147" s="11"/>
      <c r="E147" s="11"/>
      <c r="F147" s="11"/>
      <c r="G147" s="11"/>
      <c r="H147" s="11"/>
      <c r="I147" s="11"/>
      <c r="J147" s="3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>
      <c r="A148" s="11"/>
      <c r="B148" s="11"/>
      <c r="C148" s="11"/>
      <c r="D148" s="11"/>
      <c r="E148" s="11"/>
      <c r="F148" s="11"/>
      <c r="G148" s="11"/>
      <c r="H148" s="11"/>
      <c r="I148" s="11"/>
      <c r="J148" s="3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>
      <c r="A149" s="11"/>
      <c r="B149" s="11"/>
      <c r="C149" s="11"/>
      <c r="D149" s="11"/>
      <c r="E149" s="11"/>
      <c r="F149" s="11"/>
      <c r="G149" s="11"/>
      <c r="H149" s="11"/>
      <c r="I149" s="11"/>
      <c r="J149" s="3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>
      <c r="A150" s="11"/>
      <c r="B150" s="11"/>
      <c r="C150" s="11"/>
      <c r="D150" s="11"/>
      <c r="E150" s="11"/>
      <c r="F150" s="11"/>
      <c r="G150" s="11"/>
      <c r="H150" s="11"/>
      <c r="I150" s="11"/>
      <c r="J150" s="3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>
      <c r="A151" s="11"/>
      <c r="B151" s="11"/>
      <c r="C151" s="11"/>
      <c r="D151" s="11"/>
      <c r="E151" s="11"/>
      <c r="F151" s="11"/>
      <c r="G151" s="11"/>
      <c r="H151" s="11"/>
      <c r="I151" s="11"/>
      <c r="J151" s="3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>
      <c r="A152" s="11"/>
      <c r="B152" s="11"/>
      <c r="C152" s="11"/>
      <c r="D152" s="11"/>
      <c r="E152" s="11"/>
      <c r="F152" s="11"/>
      <c r="G152" s="11"/>
      <c r="H152" s="11"/>
      <c r="I152" s="11"/>
      <c r="J152" s="3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>
      <c r="A153" s="11"/>
      <c r="B153" s="11"/>
      <c r="C153" s="11"/>
      <c r="D153" s="11"/>
      <c r="E153" s="11"/>
      <c r="F153" s="11"/>
      <c r="G153" s="11"/>
      <c r="H153" s="11"/>
      <c r="I153" s="11"/>
      <c r="J153" s="3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>
      <c r="A154" s="11"/>
      <c r="B154" s="11"/>
      <c r="C154" s="11"/>
      <c r="D154" s="11"/>
      <c r="E154" s="11"/>
      <c r="F154" s="11"/>
      <c r="G154" s="11"/>
      <c r="H154" s="11"/>
      <c r="I154" s="11"/>
      <c r="J154" s="3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>
      <c r="A155" s="11"/>
      <c r="B155" s="11"/>
      <c r="C155" s="11"/>
      <c r="D155" s="11"/>
      <c r="E155" s="11"/>
      <c r="F155" s="11"/>
      <c r="G155" s="11"/>
      <c r="H155" s="11"/>
      <c r="I155" s="11"/>
      <c r="J155" s="3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>
      <c r="A156" s="11"/>
      <c r="B156" s="11"/>
      <c r="C156" s="11"/>
      <c r="D156" s="11"/>
      <c r="E156" s="11"/>
      <c r="F156" s="11"/>
      <c r="G156" s="11"/>
      <c r="H156" s="11"/>
      <c r="I156" s="11"/>
      <c r="J156" s="3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>
      <c r="A157" s="11"/>
      <c r="B157" s="11"/>
      <c r="C157" s="11"/>
      <c r="D157" s="11"/>
      <c r="E157" s="11"/>
      <c r="F157" s="11"/>
      <c r="G157" s="11"/>
      <c r="H157" s="11"/>
      <c r="I157" s="11"/>
      <c r="J157" s="3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>
      <c r="A158" s="11"/>
      <c r="B158" s="11"/>
      <c r="C158" s="11"/>
      <c r="D158" s="11"/>
      <c r="E158" s="11"/>
      <c r="F158" s="11"/>
      <c r="G158" s="11"/>
      <c r="H158" s="11"/>
      <c r="I158" s="11"/>
      <c r="J158" s="3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>
      <c r="A159" s="11"/>
      <c r="B159" s="11"/>
      <c r="C159" s="11"/>
      <c r="D159" s="11"/>
      <c r="E159" s="11"/>
      <c r="F159" s="11"/>
      <c r="G159" s="11"/>
      <c r="H159" s="11"/>
      <c r="I159" s="11"/>
      <c r="J159" s="3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>
      <c r="A160" s="11"/>
      <c r="B160" s="11"/>
      <c r="C160" s="11"/>
      <c r="D160" s="11"/>
      <c r="E160" s="11"/>
      <c r="F160" s="11"/>
      <c r="G160" s="11"/>
      <c r="H160" s="11"/>
      <c r="I160" s="11"/>
      <c r="J160" s="3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>
      <c r="A161" s="11"/>
      <c r="B161" s="11"/>
      <c r="C161" s="11"/>
      <c r="D161" s="11"/>
      <c r="E161" s="11"/>
      <c r="F161" s="11"/>
      <c r="G161" s="11"/>
      <c r="H161" s="11"/>
      <c r="I161" s="11"/>
      <c r="J161" s="3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>
      <c r="A162" s="11"/>
      <c r="B162" s="11"/>
      <c r="C162" s="11"/>
      <c r="D162" s="11"/>
      <c r="E162" s="11"/>
      <c r="F162" s="11"/>
      <c r="G162" s="11"/>
      <c r="H162" s="11"/>
      <c r="I162" s="11"/>
      <c r="J162" s="3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>
      <c r="A163" s="11"/>
      <c r="B163" s="11"/>
      <c r="C163" s="11"/>
      <c r="D163" s="11"/>
      <c r="E163" s="11"/>
      <c r="F163" s="11"/>
      <c r="G163" s="11"/>
      <c r="H163" s="11"/>
      <c r="I163" s="11"/>
      <c r="J163" s="3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>
      <c r="A164" s="11"/>
      <c r="B164" s="11"/>
      <c r="C164" s="11"/>
      <c r="D164" s="11"/>
      <c r="E164" s="11"/>
      <c r="F164" s="11"/>
      <c r="G164" s="11"/>
      <c r="H164" s="11"/>
      <c r="I164" s="11"/>
      <c r="J164" s="3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>
      <c r="A165" s="11"/>
      <c r="B165" s="11"/>
      <c r="C165" s="11"/>
      <c r="D165" s="11"/>
      <c r="E165" s="11"/>
      <c r="F165" s="11"/>
      <c r="G165" s="11"/>
      <c r="H165" s="11"/>
      <c r="I165" s="11"/>
      <c r="J165" s="3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>
      <c r="A166" s="11"/>
      <c r="B166" s="11"/>
      <c r="C166" s="11"/>
      <c r="D166" s="11"/>
      <c r="E166" s="11"/>
      <c r="F166" s="11"/>
      <c r="G166" s="11"/>
      <c r="H166" s="11"/>
      <c r="I166" s="11"/>
      <c r="J166" s="3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>
      <c r="A167" s="11"/>
      <c r="B167" s="11"/>
      <c r="C167" s="11"/>
      <c r="D167" s="11"/>
      <c r="E167" s="11"/>
      <c r="F167" s="11"/>
      <c r="G167" s="11"/>
      <c r="H167" s="11"/>
      <c r="I167" s="11"/>
      <c r="J167" s="3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>
      <c r="A168" s="11"/>
      <c r="B168" s="11"/>
      <c r="C168" s="11"/>
      <c r="D168" s="11"/>
      <c r="E168" s="11"/>
      <c r="F168" s="11"/>
      <c r="G168" s="11"/>
      <c r="H168" s="11"/>
      <c r="I168" s="11"/>
      <c r="J168" s="3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>
      <c r="A169" s="11"/>
      <c r="B169" s="11"/>
      <c r="C169" s="11"/>
      <c r="D169" s="11"/>
      <c r="E169" s="11"/>
      <c r="F169" s="11"/>
      <c r="G169" s="11"/>
      <c r="H169" s="11"/>
      <c r="I169" s="11"/>
      <c r="J169" s="3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>
      <c r="A170" s="11"/>
      <c r="B170" s="11"/>
      <c r="C170" s="11"/>
      <c r="D170" s="11"/>
      <c r="E170" s="11"/>
      <c r="F170" s="11"/>
      <c r="G170" s="11"/>
      <c r="H170" s="11"/>
      <c r="I170" s="11"/>
      <c r="J170" s="3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>
      <c r="A171" s="11"/>
      <c r="B171" s="11"/>
      <c r="C171" s="11"/>
      <c r="D171" s="11"/>
      <c r="E171" s="11"/>
      <c r="F171" s="11"/>
      <c r="G171" s="11"/>
      <c r="H171" s="11"/>
      <c r="I171" s="11"/>
      <c r="J171" s="3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>
      <c r="A172" s="11"/>
      <c r="B172" s="11"/>
      <c r="C172" s="11"/>
      <c r="D172" s="11"/>
      <c r="E172" s="11"/>
      <c r="F172" s="11"/>
      <c r="G172" s="11"/>
      <c r="H172" s="11"/>
      <c r="I172" s="11"/>
      <c r="J172" s="3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>
      <c r="A173" s="11"/>
      <c r="B173" s="11"/>
      <c r="C173" s="11"/>
      <c r="D173" s="11"/>
      <c r="E173" s="11"/>
      <c r="F173" s="11"/>
      <c r="G173" s="11"/>
      <c r="H173" s="11"/>
      <c r="I173" s="11"/>
      <c r="J173" s="3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>
      <c r="A174" s="11"/>
      <c r="B174" s="11"/>
      <c r="C174" s="11"/>
      <c r="D174" s="11"/>
      <c r="E174" s="11"/>
      <c r="F174" s="11"/>
      <c r="G174" s="11"/>
      <c r="H174" s="11"/>
      <c r="I174" s="11"/>
      <c r="J174" s="3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>
      <c r="A175" s="11"/>
      <c r="B175" s="11"/>
      <c r="C175" s="11"/>
      <c r="D175" s="11"/>
      <c r="E175" s="11"/>
      <c r="F175" s="11"/>
      <c r="G175" s="11"/>
      <c r="H175" s="11"/>
      <c r="I175" s="11"/>
      <c r="J175" s="3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>
      <c r="A176" s="11"/>
      <c r="B176" s="11"/>
      <c r="C176" s="11"/>
      <c r="D176" s="11"/>
      <c r="E176" s="11"/>
      <c r="F176" s="11"/>
      <c r="G176" s="11"/>
      <c r="H176" s="11"/>
      <c r="I176" s="11"/>
      <c r="J176" s="3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>
      <c r="A177" s="11"/>
      <c r="B177" s="11"/>
      <c r="C177" s="11"/>
      <c r="D177" s="11"/>
      <c r="E177" s="11"/>
      <c r="F177" s="11"/>
      <c r="G177" s="11"/>
      <c r="H177" s="11"/>
      <c r="I177" s="11"/>
      <c r="J177" s="3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>
      <c r="A178" s="11"/>
      <c r="B178" s="11"/>
      <c r="C178" s="11"/>
      <c r="D178" s="11"/>
      <c r="E178" s="11"/>
      <c r="F178" s="11"/>
      <c r="G178" s="11"/>
      <c r="H178" s="11"/>
      <c r="I178" s="11"/>
      <c r="J178" s="3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>
      <c r="A179" s="11"/>
      <c r="B179" s="11"/>
      <c r="C179" s="11"/>
      <c r="D179" s="11"/>
      <c r="E179" s="11"/>
      <c r="F179" s="11"/>
      <c r="G179" s="11"/>
      <c r="H179" s="11"/>
      <c r="I179" s="11"/>
      <c r="J179" s="3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>
      <c r="A180" s="11"/>
      <c r="B180" s="11"/>
      <c r="C180" s="11"/>
      <c r="D180" s="11"/>
      <c r="E180" s="11"/>
      <c r="F180" s="11"/>
      <c r="G180" s="11"/>
      <c r="H180" s="11"/>
      <c r="I180" s="11"/>
      <c r="J180" s="3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>
      <c r="A181" s="11"/>
      <c r="B181" s="11"/>
      <c r="C181" s="11"/>
      <c r="D181" s="11"/>
      <c r="E181" s="11"/>
      <c r="F181" s="11"/>
      <c r="G181" s="11"/>
      <c r="H181" s="11"/>
      <c r="I181" s="11"/>
      <c r="J181" s="3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>
      <c r="A182" s="11"/>
      <c r="B182" s="11"/>
      <c r="C182" s="11"/>
      <c r="D182" s="11"/>
      <c r="E182" s="11"/>
      <c r="F182" s="11"/>
      <c r="G182" s="11"/>
      <c r="H182" s="11"/>
      <c r="I182" s="11"/>
      <c r="J182" s="3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>
      <c r="A183" s="11"/>
      <c r="B183" s="11"/>
      <c r="C183" s="11"/>
      <c r="D183" s="11"/>
      <c r="E183" s="11"/>
      <c r="F183" s="11"/>
      <c r="G183" s="11"/>
      <c r="H183" s="11"/>
      <c r="I183" s="11"/>
      <c r="J183" s="3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>
      <c r="A184" s="11"/>
      <c r="B184" s="11"/>
      <c r="C184" s="11"/>
      <c r="D184" s="11"/>
      <c r="E184" s="11"/>
      <c r="F184" s="11"/>
      <c r="G184" s="11"/>
      <c r="H184" s="11"/>
      <c r="I184" s="11"/>
      <c r="J184" s="3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>
      <c r="A185" s="11"/>
      <c r="B185" s="11"/>
      <c r="C185" s="11"/>
      <c r="D185" s="11"/>
      <c r="E185" s="11"/>
      <c r="F185" s="11"/>
      <c r="G185" s="11"/>
      <c r="H185" s="11"/>
      <c r="I185" s="11"/>
      <c r="J185" s="3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>
      <c r="A186" s="11"/>
      <c r="B186" s="11"/>
      <c r="C186" s="11"/>
      <c r="D186" s="11"/>
      <c r="E186" s="11"/>
      <c r="F186" s="11"/>
      <c r="G186" s="11"/>
      <c r="H186" s="11"/>
      <c r="I186" s="11"/>
      <c r="J186" s="3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>
      <c r="A187" s="11"/>
      <c r="B187" s="11"/>
      <c r="C187" s="11"/>
      <c r="D187" s="11"/>
      <c r="E187" s="11"/>
      <c r="F187" s="11"/>
      <c r="G187" s="11"/>
      <c r="H187" s="11"/>
      <c r="I187" s="11"/>
      <c r="J187" s="3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>
      <c r="A188" s="11"/>
      <c r="B188" s="11"/>
      <c r="C188" s="11"/>
      <c r="D188" s="11"/>
      <c r="E188" s="11"/>
      <c r="F188" s="11"/>
      <c r="G188" s="11"/>
      <c r="H188" s="11"/>
      <c r="I188" s="11"/>
      <c r="J188" s="3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>
      <c r="A189" s="11"/>
      <c r="B189" s="11"/>
      <c r="C189" s="11"/>
      <c r="D189" s="11"/>
      <c r="E189" s="11"/>
      <c r="F189" s="11"/>
      <c r="G189" s="11"/>
      <c r="H189" s="11"/>
      <c r="I189" s="11"/>
      <c r="J189" s="3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>
      <c r="A190" s="11"/>
      <c r="B190" s="11"/>
      <c r="C190" s="11"/>
      <c r="D190" s="11"/>
      <c r="E190" s="11"/>
      <c r="F190" s="11"/>
      <c r="G190" s="11"/>
      <c r="H190" s="11"/>
      <c r="I190" s="11"/>
      <c r="J190" s="3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>
      <c r="A191" s="11"/>
      <c r="B191" s="11"/>
      <c r="C191" s="11"/>
      <c r="D191" s="11"/>
      <c r="E191" s="11"/>
      <c r="F191" s="11"/>
      <c r="G191" s="11"/>
      <c r="H191" s="11"/>
      <c r="I191" s="11"/>
      <c r="J191" s="3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>
      <c r="A192" s="11"/>
      <c r="B192" s="11"/>
      <c r="C192" s="11"/>
      <c r="D192" s="11"/>
      <c r="E192" s="11"/>
      <c r="F192" s="11"/>
      <c r="G192" s="11"/>
      <c r="H192" s="11"/>
      <c r="I192" s="11"/>
      <c r="J192" s="3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>
      <c r="A193" s="11"/>
      <c r="B193" s="11"/>
      <c r="C193" s="11"/>
      <c r="D193" s="11"/>
      <c r="E193" s="11"/>
      <c r="F193" s="11"/>
      <c r="G193" s="11"/>
      <c r="H193" s="11"/>
      <c r="I193" s="11"/>
      <c r="J193" s="3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>
      <c r="A194" s="11"/>
      <c r="B194" s="11"/>
      <c r="C194" s="11"/>
      <c r="D194" s="11"/>
      <c r="E194" s="11"/>
      <c r="F194" s="11"/>
      <c r="G194" s="11"/>
      <c r="H194" s="11"/>
      <c r="I194" s="11"/>
      <c r="J194" s="3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>
      <c r="A195" s="11"/>
      <c r="B195" s="11"/>
      <c r="C195" s="11"/>
      <c r="D195" s="11"/>
      <c r="E195" s="11"/>
      <c r="F195" s="11"/>
      <c r="G195" s="11"/>
      <c r="H195" s="11"/>
      <c r="I195" s="11"/>
      <c r="J195" s="3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>
      <c r="A196" s="11"/>
      <c r="B196" s="11"/>
      <c r="C196" s="11"/>
      <c r="D196" s="11"/>
      <c r="E196" s="11"/>
      <c r="F196" s="11"/>
      <c r="G196" s="11"/>
      <c r="H196" s="11"/>
      <c r="I196" s="11"/>
      <c r="J196" s="3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>
      <c r="A197" s="11"/>
      <c r="B197" s="11"/>
      <c r="C197" s="11"/>
      <c r="D197" s="11"/>
      <c r="E197" s="11"/>
      <c r="F197" s="11"/>
      <c r="G197" s="11"/>
      <c r="H197" s="11"/>
      <c r="I197" s="11"/>
      <c r="J197" s="3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>
      <c r="A198" s="11"/>
      <c r="B198" s="11"/>
      <c r="C198" s="11"/>
      <c r="D198" s="11"/>
      <c r="E198" s="11"/>
      <c r="F198" s="11"/>
      <c r="G198" s="11"/>
      <c r="H198" s="11"/>
      <c r="I198" s="11"/>
      <c r="J198" s="3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>
      <c r="A199" s="11"/>
      <c r="B199" s="11"/>
      <c r="C199" s="11"/>
      <c r="D199" s="11"/>
      <c r="E199" s="11"/>
      <c r="F199" s="11"/>
      <c r="G199" s="11"/>
      <c r="H199" s="11"/>
      <c r="I199" s="11"/>
      <c r="J199" s="3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>
      <c r="A200" s="11"/>
      <c r="B200" s="11"/>
      <c r="C200" s="11"/>
      <c r="D200" s="11"/>
      <c r="E200" s="11"/>
      <c r="F200" s="11"/>
      <c r="G200" s="11"/>
      <c r="H200" s="11"/>
      <c r="I200" s="11"/>
      <c r="J200" s="3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</sheetData>
  <autoFilter ref="A13:AA4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1-3次</vt:lpstr>
      <vt:lpstr>4次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WPS_1559024150</cp:lastModifiedBy>
  <dcterms:created xsi:type="dcterms:W3CDTF">2021-05-19T08:16:00Z</dcterms:created>
  <dcterms:modified xsi:type="dcterms:W3CDTF">2021-05-21T02:48:01Z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14C486F469B44B1E9C4609E553A27F8B</vt:lpwstr>
  </property>
  <property fmtid="{D5CDD505-2E9C-101B-9397-08002B2CF9AE}" pid="3" name="KSOProductBuildVer">
    <vt:lpwstr>2052-11.1.0.10495</vt:lpwstr>
  </property>
</Properties>
</file>