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专户" sheetId="1" r:id="rId1"/>
  </sheets>
  <definedNames>
    <definedName name="_xlnm._FilterDatabase" localSheetId="0" hidden="1">专户!$A$24:$O$131</definedName>
  </definedNames>
  <calcPr calcId="144525" concurrentCalc="0"/>
</workbook>
</file>

<file path=xl/comments1.xml><?xml version="1.0" encoding="utf-8"?>
<comments xmlns="http://schemas.openxmlformats.org/spreadsheetml/2006/main">
  <authors>
    <author>qyr</author>
    <author>cw05</author>
  </authors>
  <commentList>
    <comment ref="D9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2021.5.28开票金额2648369-1940000（劳务抵扣）=708369预缴税金</t>
        </r>
      </text>
    </comment>
    <comment ref="G62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招待费按60%算项目成本</t>
        </r>
      </text>
    </comment>
    <comment ref="J87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2021.1.13周恒泉转王光如徽行卡126148.74</t>
        </r>
      </text>
    </comment>
    <comment ref="J88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2021.1.13周恒泉转王光如徽行卡63074.37</t>
        </r>
      </text>
    </comment>
    <comment ref="J89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2021.1.13周恒泉转王光如徽行卡9000</t>
        </r>
      </text>
    </comment>
    <comment ref="J90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2021.1.13周恒泉转王光如徽行卡3471.98</t>
        </r>
      </text>
    </comment>
    <comment ref="I102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2020.9.10周恒泉转王光如徽行卡</t>
        </r>
      </text>
    </comment>
    <comment ref="A115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16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H119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  <comment ref="H120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</commentList>
</comments>
</file>

<file path=xl/sharedStrings.xml><?xml version="1.0" encoding="utf-8"?>
<sst xmlns="http://schemas.openxmlformats.org/spreadsheetml/2006/main" count="339" uniqueCount="164">
  <si>
    <t xml:space="preserve">   C12261   03省道萧山义桥至楼塔段改建工程智能交通配套项目二标段</t>
  </si>
  <si>
    <t>中标日期</t>
  </si>
  <si>
    <t>中标价</t>
  </si>
  <si>
    <t>负责人</t>
  </si>
  <si>
    <t>周恒泉</t>
  </si>
  <si>
    <t>建设单位</t>
  </si>
  <si>
    <t>杭州萧山交通建设管理有限公司</t>
  </si>
  <si>
    <t>专户项目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</si>
  <si>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</si>
  <si>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</si>
  <si>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</si>
  <si>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</si>
  <si>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</si>
  <si>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</si>
  <si>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</si>
  <si>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</si>
  <si>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</si>
  <si>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专户结息日期</t>
  </si>
  <si>
    <t>金额</t>
  </si>
  <si>
    <t>是否登记</t>
  </si>
  <si>
    <t>税率</t>
  </si>
  <si>
    <t>增值税额</t>
  </si>
  <si>
    <t>日期</t>
  </si>
  <si>
    <t>银行</t>
  </si>
  <si>
    <t>2021.5.28预缴税款差额部分金额</t>
  </si>
  <si>
    <t>否</t>
  </si>
  <si>
    <t>专户（农民工工资）</t>
  </si>
  <si>
    <t>专户</t>
  </si>
  <si>
    <t>2020-9-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</si>
  <si>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</si>
  <si>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</si>
  <si>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</si>
  <si>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</si>
  <si>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</si>
  <si>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</si>
  <si>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</si>
  <si>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</si>
  <si>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</si>
  <si>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</si>
  <si>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</si>
  <si>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</si>
  <si>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</si>
  <si>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</si>
  <si>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专</t>
  </si>
  <si>
    <t>太平财产保险有限公司杭州市萧山支公司</t>
  </si>
  <si>
    <t>建筑工程一切险</t>
  </si>
  <si>
    <t>建设工程施工人员团体意外伤害险</t>
  </si>
  <si>
    <t>中国人寿财产保险股份有限公司杭州市中心支公司</t>
  </si>
  <si>
    <t>建设工程施工合同履约保证金险</t>
  </si>
  <si>
    <t>宁波恒浩交通建设有限公司</t>
  </si>
  <si>
    <t>天台晨熙交通设施有限公司</t>
  </si>
  <si>
    <t>交通安全设施</t>
  </si>
  <si>
    <t>浙江智元通信设备科技有限公司</t>
  </si>
  <si>
    <t>杆件</t>
  </si>
  <si>
    <t>上海沪旷实业发展有限公司</t>
  </si>
  <si>
    <t>镀锌管、角管</t>
  </si>
  <si>
    <t>有</t>
  </si>
  <si>
    <t>合同价18450</t>
  </si>
  <si>
    <t>浙江昕扬建筑劳务有限公司</t>
  </si>
  <si>
    <t>劳务</t>
  </si>
  <si>
    <t>2020-475#-893940</t>
  </si>
  <si>
    <t>立柱等</t>
  </si>
  <si>
    <t>合同价437450</t>
  </si>
  <si>
    <t>4份</t>
  </si>
  <si>
    <t>杭州朗美建设有限公司</t>
  </si>
  <si>
    <t>PE管47424米</t>
  </si>
  <si>
    <t>合同价637560</t>
  </si>
  <si>
    <t>普</t>
  </si>
  <si>
    <t>徽行</t>
  </si>
  <si>
    <t>中行</t>
  </si>
  <si>
    <t>中国人民财产保险股份有限公司杭州市分公司</t>
  </si>
  <si>
    <t>浙江浙大中控信息技术有限公司</t>
  </si>
  <si>
    <t>中控交通信号控制机</t>
  </si>
  <si>
    <t>5份</t>
  </si>
  <si>
    <t>浙江瑞策信息技术有限公司</t>
  </si>
  <si>
    <t>电缆、电源线、控制线</t>
  </si>
  <si>
    <t>合同价860404.98</t>
  </si>
  <si>
    <t>农民工工资履约保证金保险</t>
  </si>
  <si>
    <t>6份</t>
  </si>
  <si>
    <t>台州市卡英电子科技有限公司</t>
  </si>
  <si>
    <t>雷达测速仪</t>
  </si>
  <si>
    <t>1份</t>
  </si>
  <si>
    <t xml:space="preserve">浙江博华瑞城智能科技有限公司                                    </t>
  </si>
  <si>
    <t>室外单模4芯光缆1000米</t>
  </si>
  <si>
    <t>合同价245000</t>
  </si>
  <si>
    <t>PE管</t>
  </si>
  <si>
    <t>镀锌钢管、扁钢</t>
  </si>
  <si>
    <t>卡英，测速仪</t>
  </si>
  <si>
    <t>浙江博华瑞城智能科技有限公司</t>
  </si>
  <si>
    <t>光缆采购</t>
  </si>
  <si>
    <t>安徽昌达路桥工程集团有限公司</t>
  </si>
  <si>
    <t>退前期垫付材料款</t>
  </si>
  <si>
    <t>2份</t>
  </si>
  <si>
    <t>人行信号灯杆件、电子警察杆件</t>
  </si>
  <si>
    <t>信号灯、杆件、钢筋笼基础</t>
  </si>
  <si>
    <t>农民工工资</t>
  </si>
  <si>
    <t>农民工工资（浙江昕扬建筑劳务有限公司 ）</t>
  </si>
  <si>
    <t>电线、电缆</t>
  </si>
  <si>
    <t>杆件及基础笼</t>
  </si>
  <si>
    <t>接入交换机、交换机、光纤收发器</t>
  </si>
  <si>
    <t>合同价547925（0039）</t>
  </si>
  <si>
    <t>电源线、信号灯、机动车箭头灯</t>
  </si>
  <si>
    <t>合同价860404.98（0030）</t>
  </si>
  <si>
    <t>3份</t>
  </si>
  <si>
    <t>LED频闪灯、红绿灯检测器、雷达测速仪等</t>
  </si>
  <si>
    <t>合同价1430669（0033）</t>
  </si>
  <si>
    <t>杂票</t>
  </si>
  <si>
    <t>间接费用</t>
  </si>
  <si>
    <t>间接费用（招待费）</t>
  </si>
  <si>
    <t>2021-1-</t>
  </si>
  <si>
    <t>中国电信股份有限公司杭州萧山区分公司</t>
  </si>
  <si>
    <t>光纤使用费</t>
  </si>
  <si>
    <t>云存储元数据节点等</t>
  </si>
  <si>
    <t>合同价1565960</t>
  </si>
  <si>
    <t xml:space="preserve">浙江昕扬建筑劳务有限公司 </t>
  </si>
  <si>
    <t>海康设备材料</t>
  </si>
  <si>
    <t>大华设备材料</t>
  </si>
  <si>
    <t>电线电缆</t>
  </si>
  <si>
    <t>13份</t>
  </si>
  <si>
    <t>中国电信股份有限公司杭州分公司</t>
  </si>
  <si>
    <t>合同价1251000</t>
  </si>
  <si>
    <t>宁波汇家建筑劳务有限公司</t>
  </si>
  <si>
    <t>劳务费</t>
  </si>
  <si>
    <t>合同价4035067.4</t>
  </si>
  <si>
    <t>2021-2-</t>
  </si>
  <si>
    <t>按工资表发放</t>
  </si>
  <si>
    <t>杆件预付款</t>
  </si>
  <si>
    <t>收</t>
  </si>
  <si>
    <t>到账管理费2%</t>
  </si>
  <si>
    <t>企税1%</t>
  </si>
  <si>
    <t>建造师暂用费（1500*4个月）</t>
  </si>
  <si>
    <t>2020年11月开票水利基金</t>
  </si>
  <si>
    <t>10次</t>
  </si>
  <si>
    <t>扣</t>
  </si>
  <si>
    <t>扣2笔转账手续费</t>
  </si>
  <si>
    <t>扣5笔转账手续费</t>
  </si>
  <si>
    <t>专户欠费补收</t>
  </si>
  <si>
    <t>1次</t>
  </si>
  <si>
    <t>调整</t>
  </si>
  <si>
    <t>多转</t>
  </si>
  <si>
    <t>第一次所有费用（6项）</t>
  </si>
  <si>
    <t>外经证</t>
  </si>
  <si>
    <t>退周转金转账费</t>
  </si>
  <si>
    <t>前期周转金转材料款转账手续费</t>
  </si>
  <si>
    <t>水利基金</t>
  </si>
  <si>
    <t>应提供成本</t>
  </si>
  <si>
    <t>可支付金额</t>
  </si>
  <si>
    <t>尚需提供成本</t>
  </si>
  <si>
    <t>公司代缴税金：</t>
  </si>
  <si>
    <t>税种</t>
  </si>
  <si>
    <t>税额</t>
  </si>
  <si>
    <t>2020年11月开票税金</t>
  </si>
  <si>
    <t>2021年5月开票税金</t>
  </si>
  <si>
    <t>企业所得税</t>
  </si>
  <si>
    <t>增值税</t>
  </si>
  <si>
    <t>差额</t>
  </si>
  <si>
    <t>印花税</t>
  </si>
  <si>
    <t>异地已交</t>
  </si>
  <si>
    <t>城市维护建设税</t>
  </si>
  <si>
    <t>未交</t>
  </si>
  <si>
    <t>教育费附加</t>
  </si>
  <si>
    <t>地方教育费附加</t>
  </si>
  <si>
    <t>小计</t>
  </si>
  <si>
    <t>2次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</si>
</sst>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41" formatCode="_ * #,##0_ ;_ * \-#,##0_ ;_ * &quot;-&quot;_ ;_ @_ "/>
    <numFmt numFmtId="177" formatCode="0.00_ "/>
    <numFmt numFmtId="178" formatCode="#,##0.00_ "/>
    <numFmt numFmtId="179" formatCode="yyyy&quot;年&quot;m&quot;月&quot;;@"/>
    <numFmt numFmtId="180" formatCode="#,##0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2" fillId="2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9" borderId="12" applyNumberFormat="0" applyFon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6" fillId="15" borderId="13" applyNumberFormat="0" applyAlignment="0" applyProtection="0">
      <alignment vertical="center"/>
    </xf>
    <xf numFmtId="0" fontId="14" fillId="15" borderId="8" applyNumberFormat="0" applyAlignment="0" applyProtection="0">
      <alignment vertical="center"/>
    </xf>
    <xf numFmtId="0" fontId="17" fillId="17" borderId="10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</cellStyleXfs>
  <cellXfs count="90">
    <xf numFmtId="0" fontId="0" fillId="0" borderId="0" xfId="0"/>
    <xf numFmtId="0" fontId="1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178" fontId="4" fillId="0" borderId="0" xfId="0" applyNumberFormat="1" applyFont="1"/>
    <xf numFmtId="178" fontId="2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 wrapText="1"/>
    </xf>
    <xf numFmtId="177" fontId="1" fillId="0" borderId="2" xfId="0" applyNumberFormat="1" applyFont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9" fontId="2" fillId="0" borderId="2" xfId="11" applyNumberFormat="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6" fontId="6" fillId="0" borderId="2" xfId="0" applyNumberFormat="1" applyFont="1" applyBorder="1" applyAlignment="1">
      <alignment vertical="center"/>
    </xf>
    <xf numFmtId="178" fontId="6" fillId="3" borderId="2" xfId="0" applyNumberFormat="1" applyFont="1" applyFill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8" fontId="6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6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178" fontId="1" fillId="6" borderId="2" xfId="0" applyNumberFormat="1" applyFont="1" applyFill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9" fontId="1" fillId="7" borderId="2" xfId="11" applyFont="1" applyFill="1" applyBorder="1" applyAlignment="1">
      <alignment horizontal="center" vertical="center"/>
    </xf>
    <xf numFmtId="9" fontId="1" fillId="7" borderId="2" xfId="11" applyNumberFormat="1" applyFont="1" applyFill="1" applyBorder="1" applyAlignment="1">
      <alignment horizontal="center" vertical="center"/>
    </xf>
    <xf numFmtId="179" fontId="1" fillId="8" borderId="2" xfId="0" applyNumberFormat="1" applyFont="1" applyFill="1" applyBorder="1" applyAlignment="1">
      <alignment horizontal="center" vertical="center"/>
    </xf>
    <xf numFmtId="178" fontId="1" fillId="8" borderId="2" xfId="0" applyNumberFormat="1" applyFont="1" applyFill="1" applyBorder="1" applyAlignment="1">
      <alignment vertical="center"/>
    </xf>
    <xf numFmtId="180" fontId="1" fillId="8" borderId="2" xfId="0" applyNumberFormat="1" applyFont="1" applyFill="1" applyBorder="1" applyAlignment="1">
      <alignment horizontal="center" vertical="center"/>
    </xf>
    <xf numFmtId="0" fontId="1" fillId="8" borderId="2" xfId="0" applyNumberFormat="1" applyFont="1" applyFill="1" applyBorder="1" applyAlignment="1">
      <alignment horizontal="center" vertical="center"/>
    </xf>
    <xf numFmtId="176" fontId="2" fillId="8" borderId="2" xfId="0" applyNumberFormat="1" applyFont="1" applyFill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6" fontId="3" fillId="3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10" fontId="2" fillId="0" borderId="0" xfId="0" applyNumberFormat="1" applyFont="1" applyBorder="1" applyAlignment="1">
      <alignment vertical="center" wrapText="1"/>
    </xf>
    <xf numFmtId="10" fontId="6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78" fontId="2" fillId="8" borderId="2" xfId="0" applyNumberFormat="1" applyFont="1" applyFill="1" applyBorder="1" applyAlignment="1">
      <alignment vertical="center"/>
    </xf>
    <xf numFmtId="0" fontId="2" fillId="8" borderId="2" xfId="0" applyFont="1" applyFill="1" applyBorder="1" applyAlignment="1">
      <alignment horizontal="center" vertical="center"/>
    </xf>
    <xf numFmtId="0" fontId="1" fillId="8" borderId="2" xfId="0" applyNumberFormat="1" applyFont="1" applyFill="1" applyBorder="1" applyAlignment="1">
      <alignment vertical="center"/>
    </xf>
    <xf numFmtId="0" fontId="1" fillId="8" borderId="2" xfId="0" applyFont="1" applyFill="1" applyBorder="1" applyAlignment="1">
      <alignment vertical="center" wrapText="1"/>
    </xf>
    <xf numFmtId="0" fontId="1" fillId="8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vertical="center"/>
    </xf>
    <xf numFmtId="0" fontId="1" fillId="8" borderId="0" xfId="0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0" fontId="6" fillId="0" borderId="2" xfId="0" applyNumberFormat="1" applyFont="1" applyBorder="1" applyAlignment="1">
      <alignment vertical="center"/>
    </xf>
    <xf numFmtId="178" fontId="6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0" fontId="6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436245</xdr:colOff>
      <xdr:row>122</xdr:row>
      <xdr:rowOff>217170</xdr:rowOff>
    </xdr:from>
    <xdr:to>
      <xdr:col>4</xdr:col>
      <xdr:colOff>57150</xdr:colOff>
      <xdr:row>128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5520" y="28156535"/>
          <a:ext cx="1097280" cy="1068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445135</xdr:colOff>
      <xdr:row>128</xdr:row>
      <xdr:rowOff>64135</xdr:rowOff>
    </xdr:from>
    <xdr:to>
      <xdr:col>3</xdr:col>
      <xdr:colOff>847725</xdr:colOff>
      <xdr:row>135</xdr:row>
      <xdr:rowOff>57785</xdr:rowOff>
    </xdr:to>
    <xdr:pic>
      <xdr:nvPicPr>
        <xdr:cNvPr id="3" name="图片 2" descr="0J3OC$_PD_KI]90VZU5UU[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64410" y="29203650"/>
          <a:ext cx="859790" cy="993775"/>
        </a:xfrm>
        <a:prstGeom prst="rect">
          <a:avLst/>
        </a:prstGeom>
      </xdr:spPr>
    </xdr:pic>
    <xdr:clientData/>
  </xdr:twoCellAnchor>
  <xdr:twoCellAnchor editAs="oneCell">
    <xdr:from>
      <xdr:col>3</xdr:col>
      <xdr:colOff>887095</xdr:colOff>
      <xdr:row>128</xdr:row>
      <xdr:rowOff>28575</xdr:rowOff>
    </xdr:from>
    <xdr:to>
      <xdr:col>5</xdr:col>
      <xdr:colOff>292100</xdr:colOff>
      <xdr:row>135</xdr:row>
      <xdr:rowOff>66040</xdr:rowOff>
    </xdr:to>
    <xdr:pic>
      <xdr:nvPicPr>
        <xdr:cNvPr id="4" name="图片 3" descr="3]B9`U()FSNE[DF}(SC5PST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63570" y="29168090"/>
          <a:ext cx="881380" cy="1037590"/>
        </a:xfrm>
        <a:prstGeom prst="rect">
          <a:avLst/>
        </a:prstGeom>
      </xdr:spPr>
    </xdr:pic>
    <xdr:clientData/>
  </xdr:twoCellAnchor>
  <xdr:twoCellAnchor editAs="oneCell">
    <xdr:from>
      <xdr:col>5</xdr:col>
      <xdr:colOff>338455</xdr:colOff>
      <xdr:row>128</xdr:row>
      <xdr:rowOff>32385</xdr:rowOff>
    </xdr:from>
    <xdr:to>
      <xdr:col>6</xdr:col>
      <xdr:colOff>226695</xdr:colOff>
      <xdr:row>135</xdr:row>
      <xdr:rowOff>75565</xdr:rowOff>
    </xdr:to>
    <xdr:pic>
      <xdr:nvPicPr>
        <xdr:cNvPr id="5" name="图片 4" descr="9DLI]O5_@@NOS(]I$}G])9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091305" y="29171900"/>
          <a:ext cx="888365" cy="1043305"/>
        </a:xfrm>
        <a:prstGeom prst="rect">
          <a:avLst/>
        </a:prstGeom>
      </xdr:spPr>
    </xdr:pic>
    <xdr:clientData/>
  </xdr:twoCellAnchor>
  <xdr:twoCellAnchor editAs="oneCell">
    <xdr:from>
      <xdr:col>6</xdr:col>
      <xdr:colOff>248285</xdr:colOff>
      <xdr:row>128</xdr:row>
      <xdr:rowOff>17780</xdr:rowOff>
    </xdr:from>
    <xdr:to>
      <xdr:col>7</xdr:col>
      <xdr:colOff>28575</xdr:colOff>
      <xdr:row>134</xdr:row>
      <xdr:rowOff>133350</xdr:rowOff>
    </xdr:to>
    <xdr:pic>
      <xdr:nvPicPr>
        <xdr:cNvPr id="6" name="图片 5" descr="MVND$2YG6`@RZ[RY{ZGCA@H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001260" y="29157295"/>
          <a:ext cx="856615" cy="972820"/>
        </a:xfrm>
        <a:prstGeom prst="rect">
          <a:avLst/>
        </a:prstGeom>
      </xdr:spPr>
    </xdr:pic>
    <xdr:clientData/>
  </xdr:twoCellAnchor>
  <xdr:twoCellAnchor editAs="oneCell">
    <xdr:from>
      <xdr:col>14</xdr:col>
      <xdr:colOff>66675</xdr:colOff>
      <xdr:row>10</xdr:row>
      <xdr:rowOff>123825</xdr:rowOff>
    </xdr:from>
    <xdr:to>
      <xdr:col>16</xdr:col>
      <xdr:colOff>556260</xdr:colOff>
      <xdr:row>23</xdr:row>
      <xdr:rowOff>36830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430250" y="2459990"/>
          <a:ext cx="2737485" cy="2884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17780</xdr:colOff>
      <xdr:row>0</xdr:row>
      <xdr:rowOff>183515</xdr:rowOff>
    </xdr:from>
    <xdr:to>
      <xdr:col>17</xdr:col>
      <xdr:colOff>190500</xdr:colOff>
      <xdr:row>9</xdr:row>
      <xdr:rowOff>186690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3381355" y="183515"/>
          <a:ext cx="3106420" cy="21107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2"/>
  <sheetViews>
    <sheetView tabSelected="1" topLeftCell="A85" workbookViewId="0">
      <selection activeCell="O112" sqref="O112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8.875" style="5" customWidth="1"/>
    <col min="11" max="11" width="36.5" style="6" customWidth="1"/>
    <col min="12" max="12" width="18.375" style="7" customWidth="1"/>
    <col min="13" max="13" width="6" style="6" customWidth="1"/>
    <col min="14" max="14" width="5.625" style="6" customWidth="1"/>
    <col min="15" max="15" width="20.5" style="6" customWidth="1"/>
    <col min="16" max="16384" width="9" style="6"/>
  </cols>
  <sheetData>
    <row r="1" ht="21.95" customHeight="1" spans="1:12">
      <c r="A1" s="8" t="s">
        <v>0</v>
      </c>
      <c r="B1" s="8"/>
      <c r="C1" s="8"/>
      <c r="D1" s="8"/>
      <c r="E1" s="8"/>
      <c r="F1" s="9"/>
      <c r="G1" s="9"/>
      <c r="H1" s="8"/>
      <c r="I1" s="9"/>
      <c r="J1" s="8"/>
      <c r="K1" s="20"/>
      <c r="L1" s="50"/>
    </row>
    <row r="2" ht="18" customHeight="1" spans="1:12">
      <c r="A2" s="10" t="s">
        <v>1</v>
      </c>
      <c r="B2" s="11">
        <v>43929</v>
      </c>
      <c r="C2" s="12" t="s">
        <v>2</v>
      </c>
      <c r="D2" s="13">
        <v>20181282</v>
      </c>
      <c r="E2" s="14" t="s">
        <v>3</v>
      </c>
      <c r="F2" s="15" t="s">
        <v>4</v>
      </c>
      <c r="G2" s="16" t="s">
        <v>5</v>
      </c>
      <c r="H2" s="17" t="s">
        <v>6</v>
      </c>
      <c r="I2" s="51"/>
      <c r="J2" s="52"/>
      <c r="K2" s="53" t="s">
        <v>7</v>
      </c>
      <c r="L2" s="50"/>
    </row>
    <row r="3" ht="18" customHeight="1" spans="1:12">
      <c r="A3" s="10" t="s">
        <v>8</v>
      </c>
      <c r="B3" s="18"/>
      <c r="C3" s="12" t="s">
        <v>9</v>
      </c>
      <c r="D3" s="19"/>
      <c r="H3" s="20"/>
      <c r="I3" s="54"/>
      <c r="J3" s="20"/>
      <c r="K3" s="20"/>
      <c r="L3" s="50"/>
    </row>
    <row r="4" ht="18" customHeight="1" spans="1:12">
      <c r="A4" s="2" t="s">
        <v>10</v>
      </c>
      <c r="H4" s="20"/>
      <c r="I4" s="54"/>
      <c r="J4" s="20"/>
      <c r="K4" s="20"/>
      <c r="L4" s="50"/>
    </row>
    <row r="5" ht="18" customHeight="1" spans="1:14">
      <c r="A5" s="21" t="s">
        <v>11</v>
      </c>
      <c r="B5" s="22" t="s">
        <v>12</v>
      </c>
      <c r="C5" s="21" t="s">
        <v>13</v>
      </c>
      <c r="D5" s="21"/>
      <c r="E5" s="21" t="s">
        <v>14</v>
      </c>
      <c r="F5" s="22"/>
      <c r="G5" s="22" t="s">
        <v>15</v>
      </c>
      <c r="H5" s="23" t="s">
        <v>16</v>
      </c>
      <c r="I5" s="22"/>
      <c r="J5" s="23"/>
      <c r="K5" s="1"/>
      <c r="L5" s="55" t="s">
        <v>17</v>
      </c>
      <c r="M5" s="23" t="s">
        <v>18</v>
      </c>
      <c r="N5" s="23" t="s">
        <v>19</v>
      </c>
    </row>
    <row r="6" ht="18" customHeight="1" spans="1:14">
      <c r="A6" s="21"/>
      <c r="B6" s="22"/>
      <c r="C6" s="21" t="s">
        <v>20</v>
      </c>
      <c r="D6" s="21" t="s">
        <v>21</v>
      </c>
      <c r="E6" s="21" t="s">
        <v>20</v>
      </c>
      <c r="F6" s="22" t="s">
        <v>21</v>
      </c>
      <c r="G6" s="22"/>
      <c r="H6" s="23" t="s">
        <v>22</v>
      </c>
      <c r="I6" s="22" t="s">
        <v>18</v>
      </c>
      <c r="J6" s="23" t="s">
        <v>23</v>
      </c>
      <c r="K6" s="1" t="s">
        <v>24</v>
      </c>
      <c r="L6" s="56">
        <v>44095</v>
      </c>
      <c r="M6" s="57">
        <v>277.85</v>
      </c>
      <c r="N6" s="57" t="s">
        <v>25</v>
      </c>
    </row>
    <row r="7" ht="18" customHeight="1" spans="1:14">
      <c r="A7" s="24">
        <v>44054</v>
      </c>
      <c r="B7" s="12">
        <f t="shared" ref="B7:B12" si="0">G7/(1+C7+E7)</f>
        <v>1851493.76146789</v>
      </c>
      <c r="C7" s="25">
        <v>0.02</v>
      </c>
      <c r="D7" s="26">
        <f t="shared" ref="D7:D11" si="1">G7/(1+E7+C7)*C7</f>
        <v>37029.8752293578</v>
      </c>
      <c r="E7" s="25">
        <v>0.07</v>
      </c>
      <c r="F7" s="12">
        <f t="shared" ref="F7:F12" si="2">G7/(1+C7+E7)*E7</f>
        <v>129604.563302752</v>
      </c>
      <c r="G7" s="27">
        <v>2018128.2</v>
      </c>
      <c r="H7" s="24">
        <v>44074</v>
      </c>
      <c r="I7" s="12">
        <v>84761</v>
      </c>
      <c r="J7" s="58" t="s">
        <v>26</v>
      </c>
      <c r="K7" s="6">
        <v>1940000</v>
      </c>
      <c r="L7" s="59"/>
      <c r="M7" s="57"/>
      <c r="N7" s="57"/>
    </row>
    <row r="8" ht="18" customHeight="1" spans="1:14">
      <c r="A8" s="24">
        <v>44161</v>
      </c>
      <c r="B8" s="12">
        <f t="shared" si="0"/>
        <v>5786639.44954128</v>
      </c>
      <c r="C8" s="25">
        <v>0.02</v>
      </c>
      <c r="D8" s="26">
        <f t="shared" si="1"/>
        <v>115732.788990826</v>
      </c>
      <c r="E8" s="25">
        <v>0.07</v>
      </c>
      <c r="F8" s="12">
        <f t="shared" si="2"/>
        <v>405064.76146789</v>
      </c>
      <c r="G8" s="27">
        <v>6307437</v>
      </c>
      <c r="H8" s="24">
        <v>44074</v>
      </c>
      <c r="I8" s="12">
        <v>1327928.74</v>
      </c>
      <c r="J8" s="58" t="s">
        <v>27</v>
      </c>
      <c r="L8" s="59"/>
      <c r="M8" s="57"/>
      <c r="N8" s="57"/>
    </row>
    <row r="9" ht="18" customHeight="1" spans="1:14">
      <c r="A9" s="24">
        <v>44344</v>
      </c>
      <c r="B9" s="12">
        <f t="shared" si="0"/>
        <v>2429696.33027523</v>
      </c>
      <c r="C9" s="25">
        <v>0.02</v>
      </c>
      <c r="D9" s="26">
        <f>(G9-K7)/(1+E9+C9)*C9</f>
        <v>12997.5963302752</v>
      </c>
      <c r="E9" s="25">
        <v>0.07</v>
      </c>
      <c r="F9" s="12">
        <f>B9*0.09-D9</f>
        <v>205675.073394495</v>
      </c>
      <c r="G9" s="27">
        <v>2648369</v>
      </c>
      <c r="H9" s="24">
        <v>44078</v>
      </c>
      <c r="I9" s="12">
        <v>569112.46</v>
      </c>
      <c r="J9" s="58" t="s">
        <v>27</v>
      </c>
      <c r="L9" s="59"/>
      <c r="M9" s="57"/>
      <c r="N9" s="57"/>
    </row>
    <row r="10" ht="18" customHeight="1" spans="1:14">
      <c r="A10" s="24"/>
      <c r="B10" s="12">
        <f t="shared" si="0"/>
        <v>0</v>
      </c>
      <c r="C10" s="25">
        <v>0.02</v>
      </c>
      <c r="D10" s="26">
        <f t="shared" si="1"/>
        <v>0</v>
      </c>
      <c r="E10" s="25">
        <v>0.07</v>
      </c>
      <c r="F10" s="12">
        <f t="shared" si="2"/>
        <v>0</v>
      </c>
      <c r="G10" s="27"/>
      <c r="H10" s="24" t="s">
        <v>28</v>
      </c>
      <c r="I10" s="12">
        <v>36326</v>
      </c>
      <c r="J10" s="58" t="s">
        <v>26</v>
      </c>
      <c r="L10" s="59"/>
      <c r="M10" s="57"/>
      <c r="N10" s="57"/>
    </row>
    <row r="11" ht="18" customHeight="1" spans="1:14">
      <c r="A11" s="24"/>
      <c r="B11" s="12">
        <f t="shared" si="0"/>
        <v>0</v>
      </c>
      <c r="C11" s="28"/>
      <c r="D11" s="26">
        <f t="shared" si="1"/>
        <v>0</v>
      </c>
      <c r="E11" s="28"/>
      <c r="F11" s="12">
        <f t="shared" si="2"/>
        <v>0</v>
      </c>
      <c r="G11" s="27"/>
      <c r="H11" s="24">
        <v>44203</v>
      </c>
      <c r="I11" s="12">
        <v>5797781</v>
      </c>
      <c r="J11" s="58" t="s">
        <v>27</v>
      </c>
      <c r="L11" s="59"/>
      <c r="M11" s="57"/>
      <c r="N11" s="57"/>
    </row>
    <row r="12" ht="18" customHeight="1" spans="1:14">
      <c r="A12" s="24"/>
      <c r="B12" s="12">
        <f t="shared" si="0"/>
        <v>0</v>
      </c>
      <c r="C12" s="28"/>
      <c r="D12" s="26"/>
      <c r="E12" s="28"/>
      <c r="F12" s="12">
        <f t="shared" si="2"/>
        <v>0</v>
      </c>
      <c r="G12" s="27"/>
      <c r="H12" s="24">
        <v>44203</v>
      </c>
      <c r="I12" s="12">
        <v>509656</v>
      </c>
      <c r="J12" s="58" t="s">
        <v>26</v>
      </c>
      <c r="L12" s="59"/>
      <c r="M12" s="57"/>
      <c r="N12" s="57"/>
    </row>
    <row r="13" ht="18" customHeight="1" spans="1:14">
      <c r="A13" s="24"/>
      <c r="B13" s="12"/>
      <c r="C13" s="28"/>
      <c r="D13" s="26"/>
      <c r="E13" s="28"/>
      <c r="F13" s="12"/>
      <c r="G13" s="27"/>
      <c r="H13" s="24"/>
      <c r="I13" s="12"/>
      <c r="J13" s="58"/>
      <c r="L13" s="59"/>
      <c r="M13" s="57"/>
      <c r="N13" s="57"/>
    </row>
    <row r="14" ht="18" customHeight="1" spans="1:14">
      <c r="A14" s="24"/>
      <c r="B14" s="12"/>
      <c r="C14" s="28"/>
      <c r="D14" s="26"/>
      <c r="E14" s="28"/>
      <c r="F14" s="12"/>
      <c r="G14" s="27"/>
      <c r="H14" s="24"/>
      <c r="I14" s="12"/>
      <c r="J14" s="58"/>
      <c r="L14" s="59"/>
      <c r="M14" s="57"/>
      <c r="N14" s="57"/>
    </row>
    <row r="15" ht="18" customHeight="1" spans="1:14">
      <c r="A15" s="24"/>
      <c r="B15" s="12"/>
      <c r="C15" s="28"/>
      <c r="D15" s="26"/>
      <c r="E15" s="28"/>
      <c r="F15" s="12"/>
      <c r="G15" s="27"/>
      <c r="H15" s="24"/>
      <c r="I15" s="12"/>
      <c r="J15" s="58"/>
      <c r="L15" s="59"/>
      <c r="M15" s="57"/>
      <c r="N15" s="57"/>
    </row>
    <row r="16" ht="18" customHeight="1" spans="1:14">
      <c r="A16" s="24"/>
      <c r="B16" s="12"/>
      <c r="C16" s="28"/>
      <c r="D16" s="26"/>
      <c r="E16" s="28"/>
      <c r="F16" s="12"/>
      <c r="G16" s="27"/>
      <c r="H16" s="24"/>
      <c r="I16" s="12"/>
      <c r="J16" s="58"/>
      <c r="L16" s="59"/>
      <c r="M16" s="57"/>
      <c r="N16" s="57"/>
    </row>
    <row r="17" ht="18" customHeight="1" spans="1:14">
      <c r="A17" s="24"/>
      <c r="B17" s="12"/>
      <c r="C17" s="28"/>
      <c r="D17" s="26"/>
      <c r="E17" s="28"/>
      <c r="F17" s="12"/>
      <c r="G17" s="27"/>
      <c r="H17" s="24"/>
      <c r="I17" s="12"/>
      <c r="J17" s="58"/>
      <c r="L17" s="59"/>
      <c r="M17" s="57"/>
      <c r="N17" s="57"/>
    </row>
    <row r="18" ht="18" customHeight="1" spans="1:14">
      <c r="A18" s="24"/>
      <c r="B18" s="12"/>
      <c r="C18" s="28"/>
      <c r="D18" s="26"/>
      <c r="E18" s="28"/>
      <c r="F18" s="12"/>
      <c r="G18" s="27"/>
      <c r="H18" s="24"/>
      <c r="I18" s="12"/>
      <c r="J18" s="58"/>
      <c r="L18" s="59"/>
      <c r="M18" s="57"/>
      <c r="N18" s="57"/>
    </row>
    <row r="19" ht="18" customHeight="1" spans="1:14">
      <c r="A19" s="24"/>
      <c r="B19" s="12"/>
      <c r="C19" s="28"/>
      <c r="D19" s="26"/>
      <c r="E19" s="28"/>
      <c r="F19" s="12"/>
      <c r="G19" s="27"/>
      <c r="H19" s="24"/>
      <c r="I19" s="12"/>
      <c r="J19" s="58"/>
      <c r="L19" s="59"/>
      <c r="M19" s="57"/>
      <c r="N19" s="57"/>
    </row>
    <row r="20" ht="18" customHeight="1" spans="1:14">
      <c r="A20" s="24"/>
      <c r="B20" s="12"/>
      <c r="C20" s="28"/>
      <c r="D20" s="26"/>
      <c r="E20" s="28"/>
      <c r="F20" s="12"/>
      <c r="G20" s="27"/>
      <c r="H20" s="24"/>
      <c r="I20" s="12"/>
      <c r="J20" s="59"/>
      <c r="L20" s="59"/>
      <c r="M20" s="57"/>
      <c r="N20" s="57"/>
    </row>
    <row r="21" ht="18" customHeight="1" spans="1:14">
      <c r="A21" s="24"/>
      <c r="B21" s="12"/>
      <c r="C21" s="28"/>
      <c r="D21" s="26"/>
      <c r="E21" s="28"/>
      <c r="F21" s="12"/>
      <c r="G21" s="27"/>
      <c r="H21" s="24"/>
      <c r="I21" s="12"/>
      <c r="J21" s="59"/>
      <c r="L21" s="59"/>
      <c r="M21" s="57"/>
      <c r="N21" s="57"/>
    </row>
    <row r="22" ht="18" customHeight="1" spans="1:14">
      <c r="A22" s="29" t="s">
        <v>29</v>
      </c>
      <c r="B22" s="30">
        <f>SUM(B7:B21)</f>
        <v>10067829.5412844</v>
      </c>
      <c r="C22" s="31"/>
      <c r="D22" s="31">
        <f>SUM(D7:D21)</f>
        <v>165760.260550459</v>
      </c>
      <c r="E22" s="31"/>
      <c r="F22" s="32">
        <f>SUM(F7:F21)</f>
        <v>740344.398165138</v>
      </c>
      <c r="G22" s="31">
        <f>SUM(G7:G21)</f>
        <v>10973934.2</v>
      </c>
      <c r="H22" s="33"/>
      <c r="I22" s="31">
        <f>SUM(I7:I21)</f>
        <v>8325565.2</v>
      </c>
      <c r="J22" s="60"/>
      <c r="L22" s="59"/>
      <c r="M22" s="57"/>
      <c r="N22" s="57"/>
    </row>
    <row r="23" ht="18" customHeight="1" spans="1:12">
      <c r="A23" s="2" t="s">
        <v>30</v>
      </c>
      <c r="I23" s="3">
        <f>I7+I10+I12</f>
        <v>630743</v>
      </c>
      <c r="J23" s="4"/>
      <c r="K23" s="4"/>
      <c r="L23" s="61"/>
    </row>
    <row r="24" ht="18" customHeight="1" spans="1:15">
      <c r="A24" s="34" t="s">
        <v>31</v>
      </c>
      <c r="B24" s="22" t="s">
        <v>32</v>
      </c>
      <c r="C24" s="21" t="s">
        <v>33</v>
      </c>
      <c r="D24" s="21" t="s">
        <v>34</v>
      </c>
      <c r="E24" s="21" t="s">
        <v>20</v>
      </c>
      <c r="F24" s="22" t="s">
        <v>35</v>
      </c>
      <c r="G24" s="22" t="s">
        <v>15</v>
      </c>
      <c r="H24" s="21" t="s">
        <v>36</v>
      </c>
      <c r="I24" s="22" t="s">
        <v>37</v>
      </c>
      <c r="J24" s="21" t="s">
        <v>23</v>
      </c>
      <c r="K24" s="62" t="s">
        <v>38</v>
      </c>
      <c r="L24" s="55" t="s">
        <v>39</v>
      </c>
      <c r="M24" s="23" t="s">
        <v>40</v>
      </c>
      <c r="N24" s="23" t="s">
        <v>41</v>
      </c>
      <c r="O24" s="23" t="s">
        <v>42</v>
      </c>
    </row>
    <row r="25" s="1" customFormat="1" ht="18" customHeight="1" spans="1:15">
      <c r="A25" s="35">
        <v>43983</v>
      </c>
      <c r="B25" s="36">
        <f>ROUND(G25/(1+E25),2)</f>
        <v>70200</v>
      </c>
      <c r="C25" s="37"/>
      <c r="D25" s="38" t="s">
        <v>43</v>
      </c>
      <c r="E25" s="39">
        <v>0.06</v>
      </c>
      <c r="F25" s="36">
        <f>ROUND(G25/(1+E25)*E25,2)</f>
        <v>4212</v>
      </c>
      <c r="G25" s="40">
        <v>74412</v>
      </c>
      <c r="H25" s="24"/>
      <c r="I25" s="12"/>
      <c r="J25" s="57"/>
      <c r="K25" s="63" t="s">
        <v>44</v>
      </c>
      <c r="L25" s="64" t="s">
        <v>45</v>
      </c>
      <c r="M25" s="65"/>
      <c r="N25" s="65"/>
      <c r="O25" s="66"/>
    </row>
    <row r="26" s="1" customFormat="1" ht="18" customHeight="1" spans="1:15">
      <c r="A26" s="35">
        <v>43983</v>
      </c>
      <c r="B26" s="36">
        <f>ROUND(G26/(1+E26),2)</f>
        <v>19038.94</v>
      </c>
      <c r="C26" s="37"/>
      <c r="D26" s="38" t="s">
        <v>43</v>
      </c>
      <c r="E26" s="39">
        <v>0.06</v>
      </c>
      <c r="F26" s="36">
        <f>ROUND(G26/(1+E26)*E26,2)</f>
        <v>1142.34</v>
      </c>
      <c r="G26" s="40">
        <v>20181.28</v>
      </c>
      <c r="H26" s="24"/>
      <c r="I26" s="12"/>
      <c r="J26" s="57"/>
      <c r="K26" s="63" t="s">
        <v>44</v>
      </c>
      <c r="L26" s="64" t="s">
        <v>46</v>
      </c>
      <c r="M26" s="65"/>
      <c r="N26" s="65"/>
      <c r="O26" s="66"/>
    </row>
    <row r="27" s="1" customFormat="1" ht="18" customHeight="1" spans="1:15">
      <c r="A27" s="35">
        <v>43983</v>
      </c>
      <c r="B27" s="36">
        <f>ROUND(G27/(1+E27),2)</f>
        <v>7598.47</v>
      </c>
      <c r="C27" s="37"/>
      <c r="D27" s="38" t="s">
        <v>43</v>
      </c>
      <c r="E27" s="39">
        <v>0.06</v>
      </c>
      <c r="F27" s="36">
        <f>ROUND(G27/(1+E27)*E27,2)</f>
        <v>455.91</v>
      </c>
      <c r="G27" s="40">
        <v>8054.38</v>
      </c>
      <c r="H27" s="24"/>
      <c r="I27" s="12"/>
      <c r="J27" s="57"/>
      <c r="K27" s="63" t="s">
        <v>47</v>
      </c>
      <c r="L27" s="64" t="s">
        <v>48</v>
      </c>
      <c r="M27" s="65"/>
      <c r="N27" s="65"/>
      <c r="O27" s="66"/>
    </row>
    <row r="28" s="1" customFormat="1" ht="18" customHeight="1" spans="1:15">
      <c r="A28" s="35"/>
      <c r="B28" s="36"/>
      <c r="C28" s="37"/>
      <c r="D28" s="38"/>
      <c r="E28" s="39"/>
      <c r="F28" s="36"/>
      <c r="G28" s="40"/>
      <c r="H28" s="41">
        <v>43991</v>
      </c>
      <c r="I28" s="36">
        <v>-19640</v>
      </c>
      <c r="J28" s="65"/>
      <c r="K28" s="63" t="s">
        <v>49</v>
      </c>
      <c r="L28" s="64"/>
      <c r="M28" s="65"/>
      <c r="N28" s="65"/>
      <c r="O28" s="66"/>
    </row>
    <row r="29" s="1" customFormat="1" ht="18" customHeight="1" spans="1:15">
      <c r="A29" s="35"/>
      <c r="B29" s="36">
        <f t="shared" ref="B29:B45" si="3">ROUND(G29/(1+E29),2)</f>
        <v>0</v>
      </c>
      <c r="C29" s="37"/>
      <c r="D29" s="38"/>
      <c r="E29" s="42"/>
      <c r="F29" s="36">
        <f t="shared" ref="F29:F45" si="4">ROUND(G29/(1+E29)*E29,2)</f>
        <v>0</v>
      </c>
      <c r="G29" s="40"/>
      <c r="H29" s="41">
        <v>43991</v>
      </c>
      <c r="I29" s="36">
        <v>-87460</v>
      </c>
      <c r="J29" s="65"/>
      <c r="K29" s="63" t="s">
        <v>49</v>
      </c>
      <c r="L29" s="64"/>
      <c r="M29" s="65"/>
      <c r="N29" s="65"/>
      <c r="O29" s="66"/>
    </row>
    <row r="30" s="1" customFormat="1" ht="18" customHeight="1" spans="1:15">
      <c r="A30" s="35"/>
      <c r="B30" s="36">
        <f t="shared" si="3"/>
        <v>0</v>
      </c>
      <c r="C30" s="37"/>
      <c r="D30" s="38"/>
      <c r="E30" s="43"/>
      <c r="F30" s="36">
        <f t="shared" si="4"/>
        <v>0</v>
      </c>
      <c r="G30" s="40"/>
      <c r="H30" s="41">
        <v>43991</v>
      </c>
      <c r="I30" s="36">
        <v>19640</v>
      </c>
      <c r="J30" s="65"/>
      <c r="K30" s="63" t="s">
        <v>50</v>
      </c>
      <c r="L30" s="64" t="s">
        <v>51</v>
      </c>
      <c r="M30" s="65"/>
      <c r="N30" s="65"/>
      <c r="O30" s="66"/>
    </row>
    <row r="31" s="1" customFormat="1" ht="18" customHeight="1" spans="1:15">
      <c r="A31" s="35"/>
      <c r="B31" s="36">
        <f t="shared" si="3"/>
        <v>0</v>
      </c>
      <c r="C31" s="37"/>
      <c r="D31" s="38"/>
      <c r="E31" s="43"/>
      <c r="F31" s="36">
        <f t="shared" si="4"/>
        <v>0</v>
      </c>
      <c r="G31" s="40"/>
      <c r="H31" s="41">
        <v>43991</v>
      </c>
      <c r="I31" s="36">
        <v>87460</v>
      </c>
      <c r="J31" s="65"/>
      <c r="K31" s="63" t="s">
        <v>52</v>
      </c>
      <c r="L31" s="64" t="s">
        <v>53</v>
      </c>
      <c r="M31" s="65"/>
      <c r="N31" s="65"/>
      <c r="O31" s="66"/>
    </row>
    <row r="32" s="1" customFormat="1" ht="18" customHeight="1" spans="1:15">
      <c r="A32" s="35">
        <v>44044</v>
      </c>
      <c r="B32" s="36">
        <f t="shared" si="3"/>
        <v>18466.73</v>
      </c>
      <c r="C32" s="37"/>
      <c r="D32" s="38" t="s">
        <v>43</v>
      </c>
      <c r="E32" s="44">
        <v>0.13</v>
      </c>
      <c r="F32" s="36">
        <f t="shared" si="4"/>
        <v>2400.67</v>
      </c>
      <c r="G32" s="40">
        <v>20867.4</v>
      </c>
      <c r="H32" s="24"/>
      <c r="I32" s="12"/>
      <c r="J32" s="57"/>
      <c r="K32" s="63" t="s">
        <v>54</v>
      </c>
      <c r="L32" s="64" t="s">
        <v>55</v>
      </c>
      <c r="M32" s="65" t="s">
        <v>56</v>
      </c>
      <c r="N32" s="65"/>
      <c r="O32" s="66" t="s">
        <v>57</v>
      </c>
    </row>
    <row r="33" s="1" customFormat="1" ht="18" customHeight="1" spans="1:15">
      <c r="A33" s="35">
        <v>44044</v>
      </c>
      <c r="B33" s="36">
        <f t="shared" si="3"/>
        <v>520741.75</v>
      </c>
      <c r="C33" s="37"/>
      <c r="D33" s="38" t="s">
        <v>43</v>
      </c>
      <c r="E33" s="44">
        <v>0.03</v>
      </c>
      <c r="F33" s="36">
        <f t="shared" si="4"/>
        <v>15622.25</v>
      </c>
      <c r="G33" s="40">
        <v>536364</v>
      </c>
      <c r="H33" s="24"/>
      <c r="I33" s="12"/>
      <c r="J33" s="57"/>
      <c r="K33" s="63" t="s">
        <v>58</v>
      </c>
      <c r="L33" s="64" t="s">
        <v>59</v>
      </c>
      <c r="M33" s="65" t="s">
        <v>56</v>
      </c>
      <c r="N33" s="65"/>
      <c r="O33" s="66" t="s">
        <v>60</v>
      </c>
    </row>
    <row r="34" s="1" customFormat="1" ht="18" customHeight="1" spans="1:15">
      <c r="A34" s="35">
        <v>44044</v>
      </c>
      <c r="B34" s="36">
        <f t="shared" si="3"/>
        <v>255192.92</v>
      </c>
      <c r="C34" s="37"/>
      <c r="D34" s="38" t="s">
        <v>43</v>
      </c>
      <c r="E34" s="44">
        <v>0.13</v>
      </c>
      <c r="F34" s="36">
        <f t="shared" si="4"/>
        <v>33175.08</v>
      </c>
      <c r="G34" s="40">
        <v>288368</v>
      </c>
      <c r="H34" s="24"/>
      <c r="I34" s="12"/>
      <c r="J34" s="57"/>
      <c r="K34" s="63" t="s">
        <v>52</v>
      </c>
      <c r="L34" s="1" t="s">
        <v>61</v>
      </c>
      <c r="M34" s="65" t="s">
        <v>56</v>
      </c>
      <c r="N34" s="65"/>
      <c r="O34" s="66" t="s">
        <v>62</v>
      </c>
    </row>
    <row r="35" s="1" customFormat="1" ht="18" customHeight="1" spans="1:16">
      <c r="A35" s="45">
        <v>44044</v>
      </c>
      <c r="B35" s="46">
        <f t="shared" si="3"/>
        <v>386106.9</v>
      </c>
      <c r="C35" s="47" t="s">
        <v>63</v>
      </c>
      <c r="D35" s="48" t="s">
        <v>43</v>
      </c>
      <c r="E35" s="44">
        <v>0.13</v>
      </c>
      <c r="F35" s="46">
        <f t="shared" si="4"/>
        <v>50193.9</v>
      </c>
      <c r="G35" s="40">
        <v>436300.8</v>
      </c>
      <c r="H35" s="49"/>
      <c r="I35" s="67"/>
      <c r="J35" s="68"/>
      <c r="K35" s="69" t="s">
        <v>64</v>
      </c>
      <c r="L35" s="70" t="s">
        <v>65</v>
      </c>
      <c r="M35" s="71" t="s">
        <v>56</v>
      </c>
      <c r="N35" s="71"/>
      <c r="O35" s="72" t="s">
        <v>66</v>
      </c>
      <c r="P35" s="73"/>
    </row>
    <row r="36" s="1" customFormat="1" ht="18" customHeight="1" spans="1:15">
      <c r="A36" s="35">
        <v>44044</v>
      </c>
      <c r="B36" s="36">
        <f t="shared" si="3"/>
        <v>19640</v>
      </c>
      <c r="C36" s="37"/>
      <c r="D36" s="38" t="s">
        <v>67</v>
      </c>
      <c r="E36" s="43"/>
      <c r="F36" s="36">
        <f t="shared" si="4"/>
        <v>0</v>
      </c>
      <c r="G36" s="40">
        <v>19640</v>
      </c>
      <c r="H36" s="24"/>
      <c r="I36" s="12"/>
      <c r="J36" s="57"/>
      <c r="K36" s="63" t="s">
        <v>50</v>
      </c>
      <c r="L36" s="64" t="s">
        <v>51</v>
      </c>
      <c r="M36" s="65" t="s">
        <v>56</v>
      </c>
      <c r="N36" s="65"/>
      <c r="O36" s="66"/>
    </row>
    <row r="37" s="1" customFormat="1" ht="18" customHeight="1" spans="1:15">
      <c r="A37" s="35"/>
      <c r="B37" s="36">
        <f t="shared" si="3"/>
        <v>0</v>
      </c>
      <c r="C37" s="37"/>
      <c r="D37" s="38"/>
      <c r="E37" s="43"/>
      <c r="F37" s="36">
        <f t="shared" si="4"/>
        <v>0</v>
      </c>
      <c r="G37" s="40"/>
      <c r="H37" s="24">
        <v>44060</v>
      </c>
      <c r="I37" s="12">
        <v>-24000</v>
      </c>
      <c r="J37" s="57" t="s">
        <v>68</v>
      </c>
      <c r="K37" s="63" t="s">
        <v>49</v>
      </c>
      <c r="L37" s="64"/>
      <c r="M37" s="65"/>
      <c r="N37" s="65"/>
      <c r="O37" s="66"/>
    </row>
    <row r="38" s="1" customFormat="1" ht="18" customHeight="1" spans="1:15">
      <c r="A38" s="35"/>
      <c r="B38" s="36">
        <f t="shared" si="3"/>
        <v>0</v>
      </c>
      <c r="C38" s="37"/>
      <c r="D38" s="38"/>
      <c r="E38" s="42"/>
      <c r="F38" s="36">
        <f t="shared" si="4"/>
        <v>0</v>
      </c>
      <c r="G38" s="40"/>
      <c r="H38" s="24">
        <v>44060</v>
      </c>
      <c r="I38" s="12">
        <v>24000</v>
      </c>
      <c r="J38" s="57" t="s">
        <v>69</v>
      </c>
      <c r="K38" s="63" t="s">
        <v>70</v>
      </c>
      <c r="L38" s="64"/>
      <c r="M38" s="65"/>
      <c r="N38" s="65"/>
      <c r="O38" s="66"/>
    </row>
    <row r="39" s="1" customFormat="1" ht="18" customHeight="1" spans="1:15">
      <c r="A39" s="35"/>
      <c r="B39" s="36">
        <f t="shared" si="3"/>
        <v>0</v>
      </c>
      <c r="C39" s="37"/>
      <c r="D39" s="38"/>
      <c r="E39" s="42"/>
      <c r="F39" s="36">
        <f t="shared" si="4"/>
        <v>0</v>
      </c>
      <c r="G39" s="40"/>
      <c r="H39" s="24">
        <v>44064</v>
      </c>
      <c r="I39" s="12">
        <v>-245000</v>
      </c>
      <c r="J39" s="57" t="s">
        <v>68</v>
      </c>
      <c r="K39" s="63" t="s">
        <v>49</v>
      </c>
      <c r="L39" s="64"/>
      <c r="M39" s="65"/>
      <c r="N39" s="65"/>
      <c r="O39" s="66"/>
    </row>
    <row r="40" s="1" customFormat="1" ht="18" customHeight="1" spans="1:15">
      <c r="A40" s="35"/>
      <c r="B40" s="36">
        <f t="shared" si="3"/>
        <v>0</v>
      </c>
      <c r="C40" s="37"/>
      <c r="D40" s="38"/>
      <c r="E40" s="42"/>
      <c r="F40" s="46">
        <f t="shared" si="4"/>
        <v>0</v>
      </c>
      <c r="G40" s="40"/>
      <c r="H40" s="24">
        <v>44067</v>
      </c>
      <c r="I40" s="12">
        <v>245000</v>
      </c>
      <c r="J40" s="57" t="s">
        <v>69</v>
      </c>
      <c r="K40" s="63" t="s">
        <v>71</v>
      </c>
      <c r="L40" s="64" t="s">
        <v>72</v>
      </c>
      <c r="M40" s="65"/>
      <c r="N40" s="65"/>
      <c r="O40" s="66"/>
    </row>
    <row r="41" s="1" customFormat="1" ht="18" customHeight="1" spans="1:15">
      <c r="A41" s="35">
        <v>44044</v>
      </c>
      <c r="B41" s="36">
        <f t="shared" si="3"/>
        <v>458161.93</v>
      </c>
      <c r="C41" s="37" t="s">
        <v>73</v>
      </c>
      <c r="D41" s="38" t="s">
        <v>43</v>
      </c>
      <c r="E41" s="39">
        <v>0.13</v>
      </c>
      <c r="F41" s="36">
        <f t="shared" si="4"/>
        <v>59561.05</v>
      </c>
      <c r="G41" s="40">
        <v>517722.98</v>
      </c>
      <c r="H41" s="24"/>
      <c r="I41" s="12"/>
      <c r="J41" s="57"/>
      <c r="K41" s="63" t="s">
        <v>74</v>
      </c>
      <c r="L41" s="64" t="s">
        <v>75</v>
      </c>
      <c r="M41" s="65" t="s">
        <v>56</v>
      </c>
      <c r="N41" s="65"/>
      <c r="O41" s="66" t="s">
        <v>76</v>
      </c>
    </row>
    <row r="42" s="1" customFormat="1" ht="18" customHeight="1" spans="1:15">
      <c r="A42" s="35">
        <v>44044</v>
      </c>
      <c r="B42" s="36">
        <f t="shared" si="3"/>
        <v>22641.51</v>
      </c>
      <c r="C42" s="37"/>
      <c r="D42" s="38" t="s">
        <v>43</v>
      </c>
      <c r="E42" s="39">
        <v>0.06</v>
      </c>
      <c r="F42" s="46">
        <f t="shared" si="4"/>
        <v>1358.49</v>
      </c>
      <c r="G42" s="40">
        <v>24000</v>
      </c>
      <c r="H42" s="24"/>
      <c r="I42" s="12"/>
      <c r="J42" s="57"/>
      <c r="K42" s="63" t="s">
        <v>70</v>
      </c>
      <c r="L42" s="64" t="s">
        <v>77</v>
      </c>
      <c r="M42" s="65"/>
      <c r="N42" s="65"/>
      <c r="O42" s="66"/>
    </row>
    <row r="43" s="1" customFormat="1" ht="18" customHeight="1" spans="1:15">
      <c r="A43" s="35">
        <v>44075</v>
      </c>
      <c r="B43" s="36">
        <f t="shared" si="3"/>
        <v>442477.88</v>
      </c>
      <c r="C43" s="37" t="s">
        <v>78</v>
      </c>
      <c r="D43" s="38" t="s">
        <v>43</v>
      </c>
      <c r="E43" s="39">
        <v>0.13</v>
      </c>
      <c r="F43" s="36">
        <f t="shared" si="4"/>
        <v>57522.12</v>
      </c>
      <c r="G43" s="40">
        <v>500000</v>
      </c>
      <c r="H43" s="24"/>
      <c r="I43" s="12"/>
      <c r="J43" s="57"/>
      <c r="K43" s="63" t="s">
        <v>79</v>
      </c>
      <c r="L43" s="64" t="s">
        <v>80</v>
      </c>
      <c r="M43" s="65" t="s">
        <v>56</v>
      </c>
      <c r="N43" s="65"/>
      <c r="O43" s="66"/>
    </row>
    <row r="44" s="1" customFormat="1" ht="18" customHeight="1" spans="1:15">
      <c r="A44" s="35">
        <v>44075</v>
      </c>
      <c r="B44" s="36">
        <f t="shared" si="3"/>
        <v>15929.2</v>
      </c>
      <c r="C44" s="37" t="s">
        <v>81</v>
      </c>
      <c r="D44" s="38" t="s">
        <v>43</v>
      </c>
      <c r="E44" s="39">
        <v>0.13</v>
      </c>
      <c r="F44" s="36">
        <f t="shared" si="4"/>
        <v>2070.8</v>
      </c>
      <c r="G44" s="40">
        <v>18000</v>
      </c>
      <c r="H44" s="24"/>
      <c r="I44" s="12"/>
      <c r="J44" s="57"/>
      <c r="K44" s="63" t="s">
        <v>82</v>
      </c>
      <c r="L44" s="64" t="s">
        <v>83</v>
      </c>
      <c r="M44" s="65" t="s">
        <v>56</v>
      </c>
      <c r="N44" s="65"/>
      <c r="O44" s="66"/>
    </row>
    <row r="45" s="1" customFormat="1" ht="18" customHeight="1" spans="1:15">
      <c r="A45" s="35">
        <v>44075</v>
      </c>
      <c r="B45" s="36">
        <f t="shared" ref="B42:B56" si="5">ROUND(G45/(1+E45),2)</f>
        <v>216814.16</v>
      </c>
      <c r="C45" s="37" t="s">
        <v>81</v>
      </c>
      <c r="D45" s="38" t="s">
        <v>43</v>
      </c>
      <c r="E45" s="39">
        <v>0.13</v>
      </c>
      <c r="F45" s="36">
        <f t="shared" ref="F42:F56" si="6">ROUND(G45/(1+E45)*E45,2)</f>
        <v>28185.84</v>
      </c>
      <c r="G45" s="40">
        <v>245000</v>
      </c>
      <c r="H45" s="24"/>
      <c r="I45" s="12"/>
      <c r="J45" s="57"/>
      <c r="K45" s="63" t="s">
        <v>71</v>
      </c>
      <c r="L45" s="64" t="s">
        <v>72</v>
      </c>
      <c r="M45" s="65" t="s">
        <v>56</v>
      </c>
      <c r="N45" s="65"/>
      <c r="O45" s="66" t="s">
        <v>84</v>
      </c>
    </row>
    <row r="46" s="1" customFormat="1" ht="18" customHeight="1" spans="1:15">
      <c r="A46" s="35"/>
      <c r="B46" s="36">
        <f t="shared" si="5"/>
        <v>0</v>
      </c>
      <c r="C46" s="37"/>
      <c r="D46" s="38"/>
      <c r="E46" s="39"/>
      <c r="F46" s="36">
        <f t="shared" si="6"/>
        <v>0</v>
      </c>
      <c r="G46" s="40"/>
      <c r="H46" s="41">
        <v>44088</v>
      </c>
      <c r="I46" s="36">
        <v>436300.8</v>
      </c>
      <c r="J46" s="65" t="s">
        <v>27</v>
      </c>
      <c r="K46" s="63" t="s">
        <v>64</v>
      </c>
      <c r="L46" s="64" t="s">
        <v>85</v>
      </c>
      <c r="M46" s="65"/>
      <c r="N46" s="65"/>
      <c r="O46" s="66"/>
    </row>
    <row r="47" s="1" customFormat="1" ht="18" customHeight="1" spans="1:15">
      <c r="A47" s="35"/>
      <c r="B47" s="36">
        <f t="shared" si="5"/>
        <v>0</v>
      </c>
      <c r="C47" s="37"/>
      <c r="D47" s="38"/>
      <c r="E47" s="39"/>
      <c r="F47" s="36">
        <f t="shared" si="6"/>
        <v>0</v>
      </c>
      <c r="G47" s="40"/>
      <c r="H47" s="41">
        <v>44088</v>
      </c>
      <c r="I47" s="36">
        <v>20867.4</v>
      </c>
      <c r="J47" s="65" t="s">
        <v>27</v>
      </c>
      <c r="K47" s="63" t="s">
        <v>54</v>
      </c>
      <c r="L47" s="64" t="s">
        <v>86</v>
      </c>
      <c r="M47" s="65"/>
      <c r="N47" s="65"/>
      <c r="O47" s="66"/>
    </row>
    <row r="48" s="1" customFormat="1" ht="18" customHeight="1" spans="1:15">
      <c r="A48" s="35"/>
      <c r="B48" s="36">
        <f t="shared" si="5"/>
        <v>0</v>
      </c>
      <c r="C48" s="37"/>
      <c r="D48" s="38"/>
      <c r="E48" s="39"/>
      <c r="F48" s="36">
        <f t="shared" si="6"/>
        <v>0</v>
      </c>
      <c r="G48" s="40"/>
      <c r="H48" s="41">
        <v>44088</v>
      </c>
      <c r="I48" s="36">
        <v>250000</v>
      </c>
      <c r="J48" s="65" t="s">
        <v>27</v>
      </c>
      <c r="K48" s="63" t="s">
        <v>79</v>
      </c>
      <c r="L48" s="64" t="s">
        <v>87</v>
      </c>
      <c r="M48" s="65"/>
      <c r="N48" s="65"/>
      <c r="O48" s="66"/>
    </row>
    <row r="49" s="1" customFormat="1" ht="18" customHeight="1" spans="1:15">
      <c r="A49" s="35"/>
      <c r="B49" s="36">
        <f t="shared" si="5"/>
        <v>0</v>
      </c>
      <c r="C49" s="37"/>
      <c r="D49" s="38"/>
      <c r="E49" s="39"/>
      <c r="F49" s="46">
        <f t="shared" si="6"/>
        <v>0</v>
      </c>
      <c r="G49" s="40"/>
      <c r="H49" s="41">
        <v>44088</v>
      </c>
      <c r="I49" s="36">
        <v>18000</v>
      </c>
      <c r="J49" s="65" t="s">
        <v>27</v>
      </c>
      <c r="K49" s="63" t="s">
        <v>88</v>
      </c>
      <c r="L49" s="64" t="s">
        <v>89</v>
      </c>
      <c r="M49" s="65"/>
      <c r="N49" s="65"/>
      <c r="O49" s="66"/>
    </row>
    <row r="50" s="1" customFormat="1" ht="18" customHeight="1" spans="1:15">
      <c r="A50" s="35"/>
      <c r="B50" s="36">
        <f t="shared" si="5"/>
        <v>0</v>
      </c>
      <c r="C50" s="37"/>
      <c r="D50" s="38"/>
      <c r="E50" s="39"/>
      <c r="F50" s="36">
        <f t="shared" si="6"/>
        <v>0</v>
      </c>
      <c r="G50" s="40"/>
      <c r="H50" s="41">
        <v>44088</v>
      </c>
      <c r="I50" s="36">
        <v>200878</v>
      </c>
      <c r="J50" s="65" t="s">
        <v>27</v>
      </c>
      <c r="K50" s="63" t="s">
        <v>52</v>
      </c>
      <c r="L50" s="64" t="s">
        <v>53</v>
      </c>
      <c r="M50" s="65"/>
      <c r="N50" s="65"/>
      <c r="O50" s="66"/>
    </row>
    <row r="51" s="1" customFormat="1" ht="18" customHeight="1" spans="1:15">
      <c r="A51" s="35"/>
      <c r="B51" s="36">
        <f t="shared" si="5"/>
        <v>0</v>
      </c>
      <c r="C51" s="37"/>
      <c r="D51" s="38"/>
      <c r="E51" s="39"/>
      <c r="F51" s="36">
        <f t="shared" si="6"/>
        <v>0</v>
      </c>
      <c r="G51" s="40"/>
      <c r="H51" s="41">
        <v>44088</v>
      </c>
      <c r="I51" s="36">
        <v>352130</v>
      </c>
      <c r="J51" s="65" t="s">
        <v>27</v>
      </c>
      <c r="K51" s="63" t="s">
        <v>90</v>
      </c>
      <c r="L51" s="64" t="s">
        <v>91</v>
      </c>
      <c r="M51" s="65"/>
      <c r="N51" s="65"/>
      <c r="O51" s="66"/>
    </row>
    <row r="52" s="1" customFormat="1" ht="18" customHeight="1" spans="1:15">
      <c r="A52" s="35">
        <v>44105</v>
      </c>
      <c r="B52" s="36">
        <f t="shared" si="5"/>
        <v>158560.18</v>
      </c>
      <c r="C52" s="37" t="s">
        <v>92</v>
      </c>
      <c r="D52" s="38" t="s">
        <v>43</v>
      </c>
      <c r="E52" s="39">
        <v>0.13</v>
      </c>
      <c r="F52" s="36">
        <f t="shared" si="6"/>
        <v>20612.82</v>
      </c>
      <c r="G52" s="40">
        <v>179173</v>
      </c>
      <c r="H52" s="24"/>
      <c r="I52" s="12"/>
      <c r="J52" s="57"/>
      <c r="K52" s="63" t="s">
        <v>52</v>
      </c>
      <c r="L52" s="64" t="s">
        <v>93</v>
      </c>
      <c r="M52" s="65" t="s">
        <v>56</v>
      </c>
      <c r="N52" s="65"/>
      <c r="O52" s="74" t="s">
        <v>62</v>
      </c>
    </row>
    <row r="53" s="1" customFormat="1" ht="18" customHeight="1" spans="1:15">
      <c r="A53" s="35"/>
      <c r="B53" s="36">
        <f t="shared" si="5"/>
        <v>0</v>
      </c>
      <c r="C53" s="37"/>
      <c r="D53" s="38"/>
      <c r="E53" s="39"/>
      <c r="F53" s="46">
        <f t="shared" si="6"/>
        <v>0</v>
      </c>
      <c r="G53" s="40"/>
      <c r="H53" s="24">
        <v>44141</v>
      </c>
      <c r="I53" s="12">
        <v>178919.5</v>
      </c>
      <c r="J53" s="57" t="s">
        <v>27</v>
      </c>
      <c r="K53" s="75" t="s">
        <v>52</v>
      </c>
      <c r="L53" s="64" t="s">
        <v>94</v>
      </c>
      <c r="M53" s="65"/>
      <c r="N53" s="65"/>
      <c r="O53" s="66"/>
    </row>
    <row r="54" s="1" customFormat="1" ht="18" customHeight="1" spans="1:15">
      <c r="A54" s="35"/>
      <c r="B54" s="36">
        <f t="shared" si="5"/>
        <v>0</v>
      </c>
      <c r="C54" s="37"/>
      <c r="D54" s="38"/>
      <c r="E54" s="39"/>
      <c r="F54" s="36">
        <f t="shared" si="6"/>
        <v>0</v>
      </c>
      <c r="G54" s="40"/>
      <c r="H54" s="41">
        <v>44187</v>
      </c>
      <c r="I54" s="36">
        <v>120000</v>
      </c>
      <c r="J54" s="65" t="s">
        <v>27</v>
      </c>
      <c r="K54" s="63" t="s">
        <v>79</v>
      </c>
      <c r="L54" s="64" t="s">
        <v>87</v>
      </c>
      <c r="M54" s="65"/>
      <c r="N54" s="65"/>
      <c r="O54" s="66"/>
    </row>
    <row r="55" s="1" customFormat="1" ht="18" customHeight="1" spans="1:15">
      <c r="A55" s="35"/>
      <c r="B55" s="36"/>
      <c r="C55" s="37"/>
      <c r="D55" s="38"/>
      <c r="E55" s="39"/>
      <c r="F55" s="36">
        <f>ROUND(G55/(1+E55)*E55,2)</f>
        <v>0</v>
      </c>
      <c r="G55" s="40"/>
      <c r="H55" s="41">
        <v>44187</v>
      </c>
      <c r="I55" s="36">
        <v>119530</v>
      </c>
      <c r="J55" s="65" t="s">
        <v>95</v>
      </c>
      <c r="K55" s="63" t="s">
        <v>96</v>
      </c>
      <c r="L55" s="64"/>
      <c r="M55" s="65"/>
      <c r="N55" s="65"/>
      <c r="O55" s="66"/>
    </row>
    <row r="56" s="1" customFormat="1" ht="18" customHeight="1" spans="1:15">
      <c r="A56" s="35"/>
      <c r="B56" s="36">
        <f>ROUND(G56/(1+E56),2)</f>
        <v>0</v>
      </c>
      <c r="C56" s="37"/>
      <c r="D56" s="38"/>
      <c r="E56" s="39"/>
      <c r="F56" s="36">
        <f>ROUND(G56/(1+E56)*E56,2)</f>
        <v>0</v>
      </c>
      <c r="G56" s="40"/>
      <c r="H56" s="24">
        <v>44141</v>
      </c>
      <c r="I56" s="36">
        <v>160000</v>
      </c>
      <c r="J56" s="65" t="s">
        <v>27</v>
      </c>
      <c r="K56" s="63" t="s">
        <v>74</v>
      </c>
      <c r="L56" s="64" t="s">
        <v>97</v>
      </c>
      <c r="M56" s="65"/>
      <c r="N56" s="65"/>
      <c r="O56" s="66"/>
    </row>
    <row r="57" s="1" customFormat="1" ht="18" customHeight="1" spans="1:15">
      <c r="A57" s="35"/>
      <c r="B57" s="36">
        <f>ROUND(G57/(1+E57),2)</f>
        <v>0</v>
      </c>
      <c r="C57" s="37"/>
      <c r="D57" s="38"/>
      <c r="E57" s="39"/>
      <c r="F57" s="46">
        <f>ROUND(G57/(1+E57)*E57,2)</f>
        <v>0</v>
      </c>
      <c r="G57" s="40"/>
      <c r="H57" s="24">
        <v>44165</v>
      </c>
      <c r="I57" s="12">
        <v>103699.4</v>
      </c>
      <c r="J57" s="57" t="s">
        <v>27</v>
      </c>
      <c r="K57" s="75" t="s">
        <v>52</v>
      </c>
      <c r="L57" s="64" t="s">
        <v>98</v>
      </c>
      <c r="M57" s="65"/>
      <c r="N57" s="65"/>
      <c r="O57" s="66"/>
    </row>
    <row r="58" s="1" customFormat="1" ht="18" customHeight="1" spans="1:15">
      <c r="A58" s="35">
        <v>44136</v>
      </c>
      <c r="B58" s="36">
        <f t="shared" ref="B58:B66" si="7">ROUND(G58/(1+E58),2)</f>
        <v>480070.8</v>
      </c>
      <c r="C58" s="37" t="s">
        <v>81</v>
      </c>
      <c r="D58" s="38" t="s">
        <v>43</v>
      </c>
      <c r="E58" s="39">
        <v>0.13</v>
      </c>
      <c r="F58" s="46">
        <f t="shared" ref="F58:F66" si="8">ROUND(G58/(1+E58)*E58,2)</f>
        <v>62409.2</v>
      </c>
      <c r="G58" s="40">
        <v>542480</v>
      </c>
      <c r="H58" s="24"/>
      <c r="I58" s="12"/>
      <c r="J58" s="57"/>
      <c r="K58" s="63" t="s">
        <v>74</v>
      </c>
      <c r="L58" s="64" t="s">
        <v>99</v>
      </c>
      <c r="M58" s="65" t="s">
        <v>56</v>
      </c>
      <c r="N58" s="65"/>
      <c r="O58" s="66" t="s">
        <v>100</v>
      </c>
    </row>
    <row r="59" s="1" customFormat="1" ht="18" customHeight="1" spans="1:15">
      <c r="A59" s="35">
        <v>44136</v>
      </c>
      <c r="B59" s="36">
        <f t="shared" si="7"/>
        <v>303258.41</v>
      </c>
      <c r="C59" s="37" t="s">
        <v>81</v>
      </c>
      <c r="D59" s="38" t="s">
        <v>43</v>
      </c>
      <c r="E59" s="39">
        <v>0.13</v>
      </c>
      <c r="F59" s="36">
        <f t="shared" si="8"/>
        <v>39423.59</v>
      </c>
      <c r="G59" s="40">
        <v>342682</v>
      </c>
      <c r="H59" s="24"/>
      <c r="I59" s="12"/>
      <c r="J59" s="57"/>
      <c r="K59" s="63" t="s">
        <v>74</v>
      </c>
      <c r="L59" s="64" t="s">
        <v>101</v>
      </c>
      <c r="M59" s="65" t="s">
        <v>56</v>
      </c>
      <c r="N59" s="65"/>
      <c r="O59" s="66" t="s">
        <v>102</v>
      </c>
    </row>
    <row r="60" s="1" customFormat="1" ht="18" customHeight="1" spans="1:15">
      <c r="A60" s="35">
        <v>44136</v>
      </c>
      <c r="B60" s="36">
        <f t="shared" si="7"/>
        <v>1266078.76</v>
      </c>
      <c r="C60" s="37" t="s">
        <v>103</v>
      </c>
      <c r="D60" s="38" t="s">
        <v>43</v>
      </c>
      <c r="E60" s="39">
        <v>0.13</v>
      </c>
      <c r="F60" s="36">
        <f t="shared" si="8"/>
        <v>164590.24</v>
      </c>
      <c r="G60" s="40">
        <v>1430669</v>
      </c>
      <c r="H60" s="24"/>
      <c r="I60" s="12"/>
      <c r="J60" s="57"/>
      <c r="K60" s="63" t="s">
        <v>74</v>
      </c>
      <c r="L60" s="64" t="s">
        <v>104</v>
      </c>
      <c r="M60" s="65" t="s">
        <v>56</v>
      </c>
      <c r="N60" s="65"/>
      <c r="O60" s="66" t="s">
        <v>105</v>
      </c>
    </row>
    <row r="61" s="1" customFormat="1" ht="18" customHeight="1" spans="1:15">
      <c r="A61" s="35">
        <v>44166</v>
      </c>
      <c r="B61" s="36">
        <f t="shared" si="7"/>
        <v>10177.71</v>
      </c>
      <c r="C61" s="37"/>
      <c r="D61" s="38" t="s">
        <v>106</v>
      </c>
      <c r="E61" s="39"/>
      <c r="F61" s="46">
        <f t="shared" si="8"/>
        <v>0</v>
      </c>
      <c r="G61" s="40">
        <v>10177.71</v>
      </c>
      <c r="H61" s="24"/>
      <c r="I61" s="12"/>
      <c r="J61" s="57"/>
      <c r="K61" s="75" t="s">
        <v>107</v>
      </c>
      <c r="L61" s="64"/>
      <c r="M61" s="65"/>
      <c r="N61" s="65"/>
      <c r="O61" s="66"/>
    </row>
    <row r="62" s="1" customFormat="1" ht="18" customHeight="1" spans="1:15">
      <c r="A62" s="35">
        <v>44166</v>
      </c>
      <c r="B62" s="36">
        <v>17971.2</v>
      </c>
      <c r="C62" s="37"/>
      <c r="D62" s="38" t="s">
        <v>106</v>
      </c>
      <c r="E62" s="39"/>
      <c r="F62" s="46">
        <f t="shared" si="8"/>
        <v>0</v>
      </c>
      <c r="G62" s="40">
        <v>29952</v>
      </c>
      <c r="H62" s="24"/>
      <c r="I62" s="36"/>
      <c r="J62" s="65"/>
      <c r="K62" s="75" t="s">
        <v>108</v>
      </c>
      <c r="L62" s="64"/>
      <c r="M62" s="65"/>
      <c r="N62" s="65"/>
      <c r="O62" s="66"/>
    </row>
    <row r="63" s="1" customFormat="1" ht="18" customHeight="1" spans="1:15">
      <c r="A63" s="35"/>
      <c r="B63" s="36">
        <f t="shared" si="7"/>
        <v>0</v>
      </c>
      <c r="C63" s="37"/>
      <c r="D63" s="38"/>
      <c r="E63" s="39"/>
      <c r="F63" s="36">
        <f t="shared" si="8"/>
        <v>0</v>
      </c>
      <c r="G63" s="40"/>
      <c r="H63" s="24" t="s">
        <v>109</v>
      </c>
      <c r="I63" s="36">
        <v>1251000</v>
      </c>
      <c r="J63" s="65" t="s">
        <v>27</v>
      </c>
      <c r="K63" s="69" t="s">
        <v>110</v>
      </c>
      <c r="L63" s="64" t="s">
        <v>111</v>
      </c>
      <c r="M63" s="65"/>
      <c r="N63" s="65"/>
      <c r="O63" s="66"/>
    </row>
    <row r="64" s="1" customFormat="1" ht="18" customHeight="1" spans="1:15">
      <c r="A64" s="35"/>
      <c r="B64" s="36">
        <f t="shared" si="7"/>
        <v>0</v>
      </c>
      <c r="C64" s="37"/>
      <c r="D64" s="38"/>
      <c r="E64" s="39"/>
      <c r="F64" s="46">
        <f t="shared" si="8"/>
        <v>0</v>
      </c>
      <c r="G64" s="40"/>
      <c r="H64" s="41" t="s">
        <v>109</v>
      </c>
      <c r="I64" s="36">
        <v>130000</v>
      </c>
      <c r="J64" s="65" t="s">
        <v>27</v>
      </c>
      <c r="K64" s="63" t="s">
        <v>79</v>
      </c>
      <c r="L64" s="64" t="s">
        <v>87</v>
      </c>
      <c r="M64" s="65"/>
      <c r="N64" s="65"/>
      <c r="O64" s="66"/>
    </row>
    <row r="65" s="1" customFormat="1" ht="18" customHeight="1" spans="1:15">
      <c r="A65" s="35">
        <v>44197</v>
      </c>
      <c r="B65" s="36">
        <f t="shared" si="7"/>
        <v>1385805.31</v>
      </c>
      <c r="C65" s="37" t="s">
        <v>92</v>
      </c>
      <c r="D65" s="38" t="s">
        <v>43</v>
      </c>
      <c r="E65" s="39">
        <v>0.13</v>
      </c>
      <c r="F65" s="46">
        <f t="shared" si="8"/>
        <v>180154.69</v>
      </c>
      <c r="G65" s="40">
        <v>1565960</v>
      </c>
      <c r="H65" s="24"/>
      <c r="I65" s="36"/>
      <c r="J65" s="65"/>
      <c r="K65" s="63" t="s">
        <v>74</v>
      </c>
      <c r="L65" s="63" t="s">
        <v>112</v>
      </c>
      <c r="M65" s="65" t="s">
        <v>56</v>
      </c>
      <c r="N65" s="65" t="s">
        <v>56</v>
      </c>
      <c r="O65" s="74" t="s">
        <v>113</v>
      </c>
    </row>
    <row r="66" s="1" customFormat="1" ht="18" customHeight="1" spans="1:15">
      <c r="A66" s="35"/>
      <c r="B66" s="36">
        <f t="shared" si="7"/>
        <v>0</v>
      </c>
      <c r="C66" s="37"/>
      <c r="D66" s="38"/>
      <c r="E66" s="39"/>
      <c r="F66" s="36">
        <f>ROUND(G66/(1+E66)*E66,2)</f>
        <v>0</v>
      </c>
      <c r="G66" s="40"/>
      <c r="H66" s="24">
        <v>44222</v>
      </c>
      <c r="I66" s="12">
        <v>420040</v>
      </c>
      <c r="J66" s="57" t="s">
        <v>27</v>
      </c>
      <c r="K66" s="75" t="s">
        <v>114</v>
      </c>
      <c r="L66" s="64" t="s">
        <v>59</v>
      </c>
      <c r="M66" s="65"/>
      <c r="N66" s="65"/>
      <c r="O66" s="66"/>
    </row>
    <row r="67" s="1" customFormat="1" ht="18" customHeight="1" spans="1:15">
      <c r="A67" s="35"/>
      <c r="B67" s="36">
        <f t="shared" ref="B67:B73" si="9">ROUND(G67/(1+E67),2)</f>
        <v>0</v>
      </c>
      <c r="C67" s="37"/>
      <c r="D67" s="38"/>
      <c r="E67" s="39"/>
      <c r="F67" s="46">
        <f t="shared" ref="F67:F73" si="10">ROUND(G67/(1+E67)*E67,2)</f>
        <v>0</v>
      </c>
      <c r="G67" s="40"/>
      <c r="H67" s="24">
        <v>44228</v>
      </c>
      <c r="I67" s="12">
        <v>1565960</v>
      </c>
      <c r="J67" s="57" t="s">
        <v>27</v>
      </c>
      <c r="K67" s="75" t="s">
        <v>74</v>
      </c>
      <c r="L67" s="60" t="s">
        <v>115</v>
      </c>
      <c r="M67" s="65"/>
      <c r="N67" s="65"/>
      <c r="O67" s="66"/>
    </row>
    <row r="68" s="1" customFormat="1" ht="18" customHeight="1" spans="1:15">
      <c r="A68" s="35"/>
      <c r="B68" s="36">
        <f t="shared" si="9"/>
        <v>0</v>
      </c>
      <c r="C68" s="37"/>
      <c r="D68" s="38"/>
      <c r="E68" s="39"/>
      <c r="F68" s="46">
        <f t="shared" si="10"/>
        <v>0</v>
      </c>
      <c r="G68" s="40"/>
      <c r="H68" s="24">
        <v>44228</v>
      </c>
      <c r="I68" s="12">
        <v>1430669</v>
      </c>
      <c r="J68" s="57" t="s">
        <v>27</v>
      </c>
      <c r="K68" s="75" t="s">
        <v>74</v>
      </c>
      <c r="L68" s="60" t="s">
        <v>116</v>
      </c>
      <c r="M68" s="65"/>
      <c r="N68" s="65"/>
      <c r="O68" s="66"/>
    </row>
    <row r="69" s="1" customFormat="1" ht="18" customHeight="1" spans="1:15">
      <c r="A69" s="35"/>
      <c r="B69" s="36">
        <f t="shared" si="9"/>
        <v>0</v>
      </c>
      <c r="C69" s="37"/>
      <c r="D69" s="38"/>
      <c r="E69" s="39"/>
      <c r="F69" s="36">
        <f t="shared" si="10"/>
        <v>0</v>
      </c>
      <c r="G69" s="40"/>
      <c r="H69" s="24">
        <v>44228</v>
      </c>
      <c r="I69" s="12">
        <v>450000</v>
      </c>
      <c r="J69" s="57" t="s">
        <v>27</v>
      </c>
      <c r="K69" s="75" t="s">
        <v>74</v>
      </c>
      <c r="L69" s="60" t="s">
        <v>117</v>
      </c>
      <c r="M69" s="65"/>
      <c r="N69" s="65"/>
      <c r="O69" s="66"/>
    </row>
    <row r="70" s="1" customFormat="1" ht="18" customHeight="1" spans="1:15">
      <c r="A70" s="35">
        <v>44228</v>
      </c>
      <c r="B70" s="36">
        <f t="shared" si="9"/>
        <v>115578.05</v>
      </c>
      <c r="C70" s="37" t="s">
        <v>92</v>
      </c>
      <c r="D70" s="38" t="s">
        <v>43</v>
      </c>
      <c r="E70" s="39">
        <v>0.13</v>
      </c>
      <c r="F70" s="46">
        <f t="shared" si="10"/>
        <v>15025.15</v>
      </c>
      <c r="G70" s="40">
        <v>130603.2</v>
      </c>
      <c r="H70" s="24"/>
      <c r="I70" s="12"/>
      <c r="J70" s="57"/>
      <c r="K70" s="75" t="s">
        <v>64</v>
      </c>
      <c r="L70" s="64" t="s">
        <v>85</v>
      </c>
      <c r="M70" s="65" t="s">
        <v>56</v>
      </c>
      <c r="N70" s="65"/>
      <c r="O70" s="86" t="s">
        <v>66</v>
      </c>
    </row>
    <row r="71" s="1" customFormat="1" ht="18" customHeight="1" spans="1:15">
      <c r="A71" s="35">
        <v>44228</v>
      </c>
      <c r="B71" s="36">
        <f t="shared" si="9"/>
        <v>1147706.42</v>
      </c>
      <c r="C71" s="37" t="s">
        <v>118</v>
      </c>
      <c r="D71" s="38" t="s">
        <v>43</v>
      </c>
      <c r="E71" s="39">
        <v>0.09</v>
      </c>
      <c r="F71" s="46">
        <f t="shared" si="10"/>
        <v>103293.58</v>
      </c>
      <c r="G71" s="40">
        <v>1251000</v>
      </c>
      <c r="H71" s="24"/>
      <c r="I71" s="36"/>
      <c r="J71" s="65"/>
      <c r="K71" s="69" t="s">
        <v>119</v>
      </c>
      <c r="L71" s="64" t="s">
        <v>111</v>
      </c>
      <c r="M71" s="65" t="s">
        <v>56</v>
      </c>
      <c r="N71" s="65"/>
      <c r="O71" s="66" t="s">
        <v>120</v>
      </c>
    </row>
    <row r="72" s="1" customFormat="1" ht="18" customHeight="1" spans="1:15">
      <c r="A72" s="35"/>
      <c r="B72" s="36">
        <f t="shared" si="9"/>
        <v>0</v>
      </c>
      <c r="C72" s="37"/>
      <c r="D72" s="38"/>
      <c r="E72" s="39"/>
      <c r="F72" s="36">
        <f t="shared" si="10"/>
        <v>0</v>
      </c>
      <c r="G72" s="40"/>
      <c r="H72" s="24">
        <v>44235</v>
      </c>
      <c r="I72" s="12">
        <v>130603.2</v>
      </c>
      <c r="J72" s="57" t="s">
        <v>27</v>
      </c>
      <c r="K72" s="75" t="s">
        <v>64</v>
      </c>
      <c r="L72" s="64" t="s">
        <v>85</v>
      </c>
      <c r="M72" s="65"/>
      <c r="N72" s="65"/>
      <c r="O72" s="66"/>
    </row>
    <row r="73" s="1" customFormat="1" ht="18" customHeight="1" spans="1:15">
      <c r="A73" s="35">
        <v>44228</v>
      </c>
      <c r="B73" s="36">
        <f t="shared" si="9"/>
        <v>224912.62</v>
      </c>
      <c r="C73" s="37" t="s">
        <v>81</v>
      </c>
      <c r="D73" s="38" t="s">
        <v>43</v>
      </c>
      <c r="E73" s="39">
        <v>0.03</v>
      </c>
      <c r="F73" s="36">
        <f t="shared" si="10"/>
        <v>6747.38</v>
      </c>
      <c r="G73" s="40">
        <v>231660</v>
      </c>
      <c r="H73" s="24"/>
      <c r="I73" s="36"/>
      <c r="J73" s="65"/>
      <c r="K73" s="63" t="s">
        <v>121</v>
      </c>
      <c r="L73" s="64" t="s">
        <v>122</v>
      </c>
      <c r="M73" s="65" t="s">
        <v>56</v>
      </c>
      <c r="N73" s="65"/>
      <c r="O73" s="66" t="s">
        <v>123</v>
      </c>
    </row>
    <row r="74" s="1" customFormat="1" ht="18" customHeight="1" spans="1:15">
      <c r="A74" s="35"/>
      <c r="B74" s="36"/>
      <c r="C74" s="37"/>
      <c r="D74" s="38"/>
      <c r="E74" s="39"/>
      <c r="F74" s="36"/>
      <c r="G74" s="40"/>
      <c r="H74" s="24" t="s">
        <v>124</v>
      </c>
      <c r="I74" s="36">
        <v>231660</v>
      </c>
      <c r="J74" s="65" t="s">
        <v>27</v>
      </c>
      <c r="K74" s="63" t="s">
        <v>121</v>
      </c>
      <c r="L74" s="64" t="s">
        <v>122</v>
      </c>
      <c r="M74" s="65"/>
      <c r="N74" s="65"/>
      <c r="O74" s="66"/>
    </row>
    <row r="75" s="1" customFormat="1" ht="18" customHeight="1" spans="1:15">
      <c r="A75" s="35">
        <v>44256</v>
      </c>
      <c r="B75" s="36"/>
      <c r="C75" s="37" t="s">
        <v>81</v>
      </c>
      <c r="D75" s="38" t="s">
        <v>43</v>
      </c>
      <c r="E75" s="39">
        <v>0.03</v>
      </c>
      <c r="F75" s="36">
        <f>ROUND(G75/(1+E75)*E75,2)</f>
        <v>10414.83</v>
      </c>
      <c r="G75" s="40">
        <v>357576</v>
      </c>
      <c r="H75" s="24"/>
      <c r="I75" s="36"/>
      <c r="J75" s="65"/>
      <c r="K75" s="75" t="s">
        <v>114</v>
      </c>
      <c r="L75" s="64" t="s">
        <v>59</v>
      </c>
      <c r="M75" s="65" t="s">
        <v>56</v>
      </c>
      <c r="N75" s="65"/>
      <c r="O75" s="66" t="s">
        <v>60</v>
      </c>
    </row>
    <row r="76" s="1" customFormat="1" ht="18" customHeight="1" spans="1:15">
      <c r="A76" s="35"/>
      <c r="B76" s="36"/>
      <c r="C76" s="37"/>
      <c r="D76" s="38"/>
      <c r="E76" s="39"/>
      <c r="F76" s="36"/>
      <c r="G76" s="40"/>
      <c r="H76" s="41">
        <v>44281</v>
      </c>
      <c r="I76" s="36">
        <v>38605</v>
      </c>
      <c r="J76" s="65" t="s">
        <v>95</v>
      </c>
      <c r="K76" s="63" t="s">
        <v>58</v>
      </c>
      <c r="L76" s="64" t="s">
        <v>125</v>
      </c>
      <c r="M76" s="65"/>
      <c r="N76" s="65"/>
      <c r="O76" s="66"/>
    </row>
    <row r="77" s="1" customFormat="1" ht="18" customHeight="1" spans="1:15">
      <c r="A77" s="35"/>
      <c r="B77" s="36"/>
      <c r="C77" s="37"/>
      <c r="D77" s="38"/>
      <c r="E77" s="39"/>
      <c r="F77" s="36"/>
      <c r="G77" s="40"/>
      <c r="H77" s="41">
        <v>44307</v>
      </c>
      <c r="I77" s="36">
        <v>175000</v>
      </c>
      <c r="J77" s="65" t="s">
        <v>27</v>
      </c>
      <c r="K77" s="63" t="s">
        <v>71</v>
      </c>
      <c r="L77" s="64" t="s">
        <v>72</v>
      </c>
      <c r="M77" s="65"/>
      <c r="N77" s="65"/>
      <c r="O77" s="66"/>
    </row>
    <row r="78" s="1" customFormat="1" ht="18" customHeight="1" spans="1:15">
      <c r="A78" s="35"/>
      <c r="B78" s="36"/>
      <c r="C78" s="37"/>
      <c r="D78" s="38"/>
      <c r="E78" s="39"/>
      <c r="F78" s="36"/>
      <c r="G78" s="40"/>
      <c r="H78" s="24">
        <v>44326</v>
      </c>
      <c r="I78" s="12">
        <v>10408</v>
      </c>
      <c r="J78" s="57" t="s">
        <v>27</v>
      </c>
      <c r="K78" s="75" t="s">
        <v>52</v>
      </c>
      <c r="L78" s="60" t="s">
        <v>126</v>
      </c>
      <c r="M78" s="65"/>
      <c r="N78" s="65"/>
      <c r="O78" s="66"/>
    </row>
    <row r="79" s="1" customFormat="1" ht="18" customHeight="1" spans="1:15">
      <c r="A79" s="35"/>
      <c r="B79" s="36"/>
      <c r="C79" s="37"/>
      <c r="D79" s="38"/>
      <c r="E79" s="39"/>
      <c r="F79" s="36"/>
      <c r="G79" s="40"/>
      <c r="H79" s="24">
        <v>44335</v>
      </c>
      <c r="I79" s="12">
        <v>86495</v>
      </c>
      <c r="J79" s="57" t="s">
        <v>95</v>
      </c>
      <c r="K79" s="75" t="s">
        <v>58</v>
      </c>
      <c r="L79" s="64" t="s">
        <v>122</v>
      </c>
      <c r="M79" s="65"/>
      <c r="N79" s="65"/>
      <c r="O79" s="66"/>
    </row>
    <row r="80" s="1" customFormat="1" ht="18" customHeight="1" spans="1:15">
      <c r="A80" s="35"/>
      <c r="B80" s="36"/>
      <c r="C80" s="37"/>
      <c r="D80" s="38"/>
      <c r="E80" s="39"/>
      <c r="F80" s="36"/>
      <c r="G80" s="40"/>
      <c r="H80" s="24"/>
      <c r="I80" s="12"/>
      <c r="J80" s="57"/>
      <c r="K80" s="75"/>
      <c r="L80" s="64"/>
      <c r="M80" s="65"/>
      <c r="N80" s="65"/>
      <c r="O80" s="66"/>
    </row>
    <row r="81" s="1" customFormat="1" ht="18" customHeight="1" spans="1:15">
      <c r="A81" s="35"/>
      <c r="B81" s="36"/>
      <c r="C81" s="37"/>
      <c r="D81" s="38"/>
      <c r="E81" s="39"/>
      <c r="F81" s="36"/>
      <c r="G81" s="40"/>
      <c r="H81" s="24"/>
      <c r="I81" s="12"/>
      <c r="J81" s="57"/>
      <c r="K81" s="75"/>
      <c r="L81" s="64"/>
      <c r="M81" s="65"/>
      <c r="N81" s="65"/>
      <c r="O81" s="66"/>
    </row>
    <row r="82" s="1" customFormat="1" ht="18" customHeight="1" spans="1:15">
      <c r="A82" s="35"/>
      <c r="B82" s="36"/>
      <c r="C82" s="37"/>
      <c r="D82" s="38"/>
      <c r="E82" s="39"/>
      <c r="F82" s="36"/>
      <c r="G82" s="40"/>
      <c r="H82" s="24"/>
      <c r="I82" s="12"/>
      <c r="J82" s="57"/>
      <c r="K82" s="75"/>
      <c r="L82" s="64"/>
      <c r="M82" s="65"/>
      <c r="N82" s="65"/>
      <c r="O82" s="66"/>
    </row>
    <row r="83" s="1" customFormat="1" ht="18" customHeight="1" spans="1:15">
      <c r="A83" s="35"/>
      <c r="B83" s="36"/>
      <c r="C83" s="37"/>
      <c r="D83" s="38"/>
      <c r="E83" s="39"/>
      <c r="F83" s="36"/>
      <c r="G83" s="40"/>
      <c r="H83" s="24"/>
      <c r="I83" s="12"/>
      <c r="J83" s="57"/>
      <c r="K83" s="75"/>
      <c r="L83" s="64"/>
      <c r="M83" s="65"/>
      <c r="N83" s="65"/>
      <c r="O83" s="66"/>
    </row>
    <row r="84" s="1" customFormat="1" ht="18" customHeight="1" spans="1:15">
      <c r="A84" s="35"/>
      <c r="B84" s="36"/>
      <c r="C84" s="37"/>
      <c r="D84" s="38"/>
      <c r="E84" s="39"/>
      <c r="F84" s="36"/>
      <c r="G84" s="40"/>
      <c r="H84" s="24"/>
      <c r="I84" s="12"/>
      <c r="J84" s="57"/>
      <c r="K84" s="75"/>
      <c r="L84" s="64"/>
      <c r="M84" s="65"/>
      <c r="N84" s="65"/>
      <c r="O84" s="66"/>
    </row>
    <row r="85" s="1" customFormat="1" ht="18" customHeight="1" spans="1:15">
      <c r="A85" s="35"/>
      <c r="B85" s="36"/>
      <c r="C85" s="37"/>
      <c r="D85" s="38"/>
      <c r="E85" s="39"/>
      <c r="F85" s="36"/>
      <c r="G85" s="40"/>
      <c r="H85" s="24"/>
      <c r="I85" s="36"/>
      <c r="J85" s="65"/>
      <c r="K85" s="63"/>
      <c r="L85" s="64"/>
      <c r="M85" s="65"/>
      <c r="N85" s="65"/>
      <c r="O85" s="66"/>
    </row>
    <row r="86" s="1" customFormat="1" ht="18" customHeight="1" spans="1:15">
      <c r="A86" s="35"/>
      <c r="B86" s="36">
        <f t="shared" ref="B86:B95" si="11">ROUND(G86/(1+E86),2)</f>
        <v>0</v>
      </c>
      <c r="C86" s="37"/>
      <c r="D86" s="38"/>
      <c r="E86" s="39"/>
      <c r="F86" s="46">
        <f t="shared" ref="F86:F97" si="12">ROUND(G86/(1+E86)*E86,2)</f>
        <v>0</v>
      </c>
      <c r="G86" s="40"/>
      <c r="H86" s="24"/>
      <c r="I86" s="36"/>
      <c r="J86" s="65"/>
      <c r="K86" s="63"/>
      <c r="L86" s="64"/>
      <c r="M86" s="65"/>
      <c r="N86" s="65"/>
      <c r="O86" s="66"/>
    </row>
    <row r="87" s="1" customFormat="1" ht="18" customHeight="1" spans="1:15">
      <c r="A87" s="35"/>
      <c r="B87" s="36">
        <f t="shared" si="11"/>
        <v>0</v>
      </c>
      <c r="C87" s="37"/>
      <c r="D87" s="38"/>
      <c r="E87" s="39"/>
      <c r="F87" s="46">
        <f t="shared" si="12"/>
        <v>0</v>
      </c>
      <c r="G87" s="40"/>
      <c r="H87" s="24">
        <v>44209</v>
      </c>
      <c r="I87" s="36">
        <v>-126148.74</v>
      </c>
      <c r="J87" s="65" t="s">
        <v>127</v>
      </c>
      <c r="K87" s="63" t="s">
        <v>128</v>
      </c>
      <c r="L87" s="64"/>
      <c r="M87" s="65"/>
      <c r="N87" s="65"/>
      <c r="O87" s="66"/>
    </row>
    <row r="88" s="1" customFormat="1" ht="18" customHeight="1" spans="1:15">
      <c r="A88" s="35"/>
      <c r="B88" s="36">
        <f t="shared" si="11"/>
        <v>0</v>
      </c>
      <c r="C88" s="37"/>
      <c r="D88" s="38"/>
      <c r="E88" s="39"/>
      <c r="F88" s="36">
        <f t="shared" si="12"/>
        <v>0</v>
      </c>
      <c r="G88" s="40"/>
      <c r="H88" s="24">
        <v>44209</v>
      </c>
      <c r="I88" s="36">
        <v>-63074.37</v>
      </c>
      <c r="J88" s="65" t="s">
        <v>127</v>
      </c>
      <c r="K88" s="63" t="s">
        <v>129</v>
      </c>
      <c r="L88" s="64"/>
      <c r="M88" s="65"/>
      <c r="N88" s="65"/>
      <c r="O88" s="66"/>
    </row>
    <row r="89" s="1" customFormat="1" ht="18" customHeight="1" spans="1:15">
      <c r="A89" s="35"/>
      <c r="B89" s="36">
        <f t="shared" si="11"/>
        <v>0</v>
      </c>
      <c r="C89" s="37"/>
      <c r="D89" s="38"/>
      <c r="E89" s="39"/>
      <c r="F89" s="46">
        <f t="shared" si="12"/>
        <v>0</v>
      </c>
      <c r="G89" s="40"/>
      <c r="H89" s="24">
        <v>44209</v>
      </c>
      <c r="I89" s="36">
        <v>-9000</v>
      </c>
      <c r="J89" s="65" t="s">
        <v>127</v>
      </c>
      <c r="K89" s="63" t="s">
        <v>130</v>
      </c>
      <c r="L89" s="64"/>
      <c r="M89" s="65"/>
      <c r="N89" s="65"/>
      <c r="O89" s="66"/>
    </row>
    <row r="90" s="1" customFormat="1" ht="18" customHeight="1" spans="1:15">
      <c r="A90" s="35"/>
      <c r="B90" s="36">
        <f t="shared" si="11"/>
        <v>0</v>
      </c>
      <c r="C90" s="37"/>
      <c r="D90" s="38"/>
      <c r="E90" s="39"/>
      <c r="F90" s="46">
        <f t="shared" si="12"/>
        <v>0</v>
      </c>
      <c r="G90" s="40"/>
      <c r="H90" s="24">
        <v>44209</v>
      </c>
      <c r="I90" s="36">
        <v>-3471.98</v>
      </c>
      <c r="J90" s="65" t="s">
        <v>127</v>
      </c>
      <c r="K90" s="63" t="s">
        <v>131</v>
      </c>
      <c r="L90" s="64"/>
      <c r="M90" s="65"/>
      <c r="N90" s="65"/>
      <c r="O90" s="66"/>
    </row>
    <row r="91" s="1" customFormat="1" ht="18" customHeight="1" spans="1:15">
      <c r="A91" s="35"/>
      <c r="B91" s="36">
        <f t="shared" si="11"/>
        <v>0</v>
      </c>
      <c r="C91" s="37"/>
      <c r="D91" s="38"/>
      <c r="E91" s="39"/>
      <c r="F91" s="36">
        <f t="shared" si="12"/>
        <v>0</v>
      </c>
      <c r="G91" s="40"/>
      <c r="H91" s="24" t="s">
        <v>132</v>
      </c>
      <c r="I91" s="36">
        <v>9000</v>
      </c>
      <c r="J91" s="65" t="s">
        <v>133</v>
      </c>
      <c r="K91" s="63" t="s">
        <v>130</v>
      </c>
      <c r="L91" s="64"/>
      <c r="M91" s="65"/>
      <c r="N91" s="65"/>
      <c r="O91" s="66"/>
    </row>
    <row r="92" s="1" customFormat="1" ht="18" customHeight="1" spans="1:15">
      <c r="A92" s="35"/>
      <c r="B92" s="36">
        <f t="shared" si="11"/>
        <v>0</v>
      </c>
      <c r="C92" s="37"/>
      <c r="D92" s="38"/>
      <c r="E92" s="39"/>
      <c r="F92" s="46">
        <f t="shared" si="12"/>
        <v>0</v>
      </c>
      <c r="G92" s="40"/>
      <c r="H92" s="24" t="s">
        <v>132</v>
      </c>
      <c r="I92" s="36">
        <v>63074.37</v>
      </c>
      <c r="J92" s="65" t="s">
        <v>133</v>
      </c>
      <c r="K92" s="63" t="s">
        <v>129</v>
      </c>
      <c r="L92" s="64"/>
      <c r="M92" s="65"/>
      <c r="N92" s="65"/>
      <c r="O92" s="66"/>
    </row>
    <row r="93" s="1" customFormat="1" ht="18" customHeight="1" spans="1:15">
      <c r="A93" s="35"/>
      <c r="B93" s="36">
        <f t="shared" si="11"/>
        <v>0</v>
      </c>
      <c r="C93" s="37"/>
      <c r="D93" s="38"/>
      <c r="E93" s="39"/>
      <c r="F93" s="46">
        <f t="shared" si="12"/>
        <v>0</v>
      </c>
      <c r="G93" s="40"/>
      <c r="H93" s="24" t="s">
        <v>132</v>
      </c>
      <c r="I93" s="36">
        <v>3471.98</v>
      </c>
      <c r="J93" s="65" t="s">
        <v>133</v>
      </c>
      <c r="K93" s="63" t="s">
        <v>131</v>
      </c>
      <c r="L93" s="64"/>
      <c r="M93" s="65"/>
      <c r="N93" s="65"/>
      <c r="O93" s="66"/>
    </row>
    <row r="94" s="1" customFormat="1" ht="18" customHeight="1" spans="1:15">
      <c r="A94" s="35"/>
      <c r="B94" s="36">
        <f t="shared" si="11"/>
        <v>126148.74</v>
      </c>
      <c r="C94" s="37"/>
      <c r="D94" s="38"/>
      <c r="E94" s="39"/>
      <c r="F94" s="36">
        <f t="shared" si="12"/>
        <v>0</v>
      </c>
      <c r="G94" s="40">
        <v>126148.74</v>
      </c>
      <c r="H94" s="24" t="s">
        <v>132</v>
      </c>
      <c r="I94" s="36">
        <v>126148.74</v>
      </c>
      <c r="J94" s="65" t="s">
        <v>133</v>
      </c>
      <c r="K94" s="63" t="s">
        <v>128</v>
      </c>
      <c r="L94" s="64"/>
      <c r="M94" s="65"/>
      <c r="N94" s="65"/>
      <c r="O94" s="66"/>
    </row>
    <row r="95" s="1" customFormat="1" ht="18" customHeight="1" spans="1:15">
      <c r="A95" s="35"/>
      <c r="B95" s="36">
        <f t="shared" si="11"/>
        <v>0</v>
      </c>
      <c r="C95" s="37"/>
      <c r="D95" s="38"/>
      <c r="E95" s="39"/>
      <c r="F95" s="46">
        <f t="shared" si="12"/>
        <v>0</v>
      </c>
      <c r="G95" s="40"/>
      <c r="H95" s="24">
        <v>44141</v>
      </c>
      <c r="I95" s="12">
        <v>30</v>
      </c>
      <c r="J95" s="57" t="s">
        <v>27</v>
      </c>
      <c r="K95" s="63" t="s">
        <v>134</v>
      </c>
      <c r="L95" s="64"/>
      <c r="M95" s="65"/>
      <c r="N95" s="65"/>
      <c r="O95" s="66"/>
    </row>
    <row r="96" s="1" customFormat="1" ht="18" customHeight="1" spans="1:15">
      <c r="A96" s="35"/>
      <c r="B96" s="36">
        <f t="shared" ref="B95:B105" si="13">ROUND(G96/(1+E96),2)</f>
        <v>0</v>
      </c>
      <c r="C96" s="37"/>
      <c r="D96" s="38"/>
      <c r="E96" s="39"/>
      <c r="F96" s="46">
        <f t="shared" si="12"/>
        <v>0</v>
      </c>
      <c r="G96" s="40"/>
      <c r="H96" s="24">
        <v>44090</v>
      </c>
      <c r="I96" s="12">
        <v>65</v>
      </c>
      <c r="J96" s="57" t="s">
        <v>27</v>
      </c>
      <c r="K96" s="63" t="s">
        <v>135</v>
      </c>
      <c r="L96" s="64"/>
      <c r="M96" s="65"/>
      <c r="N96" s="65"/>
      <c r="O96" s="66"/>
    </row>
    <row r="97" s="1" customFormat="1" ht="18" customHeight="1" spans="1:15">
      <c r="A97" s="35"/>
      <c r="B97" s="36">
        <f t="shared" si="13"/>
        <v>0</v>
      </c>
      <c r="C97" s="37"/>
      <c r="D97" s="38"/>
      <c r="E97" s="39"/>
      <c r="F97" s="36">
        <f t="shared" si="12"/>
        <v>0</v>
      </c>
      <c r="G97" s="40"/>
      <c r="H97" s="24">
        <v>44075</v>
      </c>
      <c r="I97" s="12">
        <v>100</v>
      </c>
      <c r="J97" s="58" t="s">
        <v>136</v>
      </c>
      <c r="K97" s="63"/>
      <c r="L97" s="64"/>
      <c r="M97" s="65"/>
      <c r="N97" s="65"/>
      <c r="O97" s="66"/>
    </row>
    <row r="98" s="1" customFormat="1" ht="18" customHeight="1" spans="1:15">
      <c r="A98" s="35"/>
      <c r="B98" s="36">
        <f t="shared" si="13"/>
        <v>0</v>
      </c>
      <c r="C98" s="37"/>
      <c r="D98" s="38"/>
      <c r="E98" s="39"/>
      <c r="F98" s="36">
        <f t="shared" ref="F95:F101" si="14">ROUND(G98/(1+E98)*E98,2)</f>
        <v>0</v>
      </c>
      <c r="G98" s="40"/>
      <c r="H98" s="24">
        <v>44075</v>
      </c>
      <c r="I98" s="12">
        <v>360</v>
      </c>
      <c r="J98" s="58" t="s">
        <v>136</v>
      </c>
      <c r="K98" s="63"/>
      <c r="L98" s="64"/>
      <c r="M98" s="65"/>
      <c r="N98" s="65"/>
      <c r="O98" s="66"/>
    </row>
    <row r="99" s="1" customFormat="1" ht="18" customHeight="1" spans="1:15">
      <c r="A99" s="35"/>
      <c r="B99" s="36">
        <f t="shared" si="13"/>
        <v>0</v>
      </c>
      <c r="C99" s="37"/>
      <c r="D99" s="38"/>
      <c r="E99" s="39"/>
      <c r="F99" s="36">
        <f t="shared" si="14"/>
        <v>0</v>
      </c>
      <c r="G99" s="40"/>
      <c r="H99" s="24">
        <v>44075</v>
      </c>
      <c r="I99" s="12">
        <v>360</v>
      </c>
      <c r="J99" s="58" t="s">
        <v>136</v>
      </c>
      <c r="K99" s="63"/>
      <c r="L99" s="64"/>
      <c r="M99" s="65"/>
      <c r="N99" s="65"/>
      <c r="O99" s="66"/>
    </row>
    <row r="100" s="1" customFormat="1" ht="18" customHeight="1" spans="1:15">
      <c r="A100" s="35"/>
      <c r="B100" s="36">
        <f t="shared" si="13"/>
        <v>0</v>
      </c>
      <c r="C100" s="37"/>
      <c r="D100" s="38"/>
      <c r="E100" s="39"/>
      <c r="F100" s="36">
        <f t="shared" si="14"/>
        <v>0</v>
      </c>
      <c r="G100" s="40"/>
      <c r="H100" s="24">
        <v>44075</v>
      </c>
      <c r="I100" s="12">
        <v>100</v>
      </c>
      <c r="J100" s="58" t="s">
        <v>136</v>
      </c>
      <c r="K100" s="63"/>
      <c r="L100" s="64"/>
      <c r="M100" s="65"/>
      <c r="N100" s="65"/>
      <c r="O100" s="66"/>
    </row>
    <row r="101" s="1" customFormat="1" ht="18" customHeight="1" spans="1:15">
      <c r="A101" s="35"/>
      <c r="B101" s="36">
        <f t="shared" si="13"/>
        <v>0</v>
      </c>
      <c r="C101" s="37"/>
      <c r="D101" s="38"/>
      <c r="E101" s="39"/>
      <c r="F101" s="36">
        <f t="shared" si="14"/>
        <v>0</v>
      </c>
      <c r="G101" s="40"/>
      <c r="H101" s="24" t="s">
        <v>137</v>
      </c>
      <c r="I101" s="12">
        <v>0.26</v>
      </c>
      <c r="J101" s="57" t="s">
        <v>138</v>
      </c>
      <c r="K101" s="63" t="s">
        <v>139</v>
      </c>
      <c r="L101" s="64"/>
      <c r="M101" s="65"/>
      <c r="N101" s="65"/>
      <c r="O101" s="66"/>
    </row>
    <row r="102" s="1" customFormat="1" ht="18" customHeight="1" spans="1:15">
      <c r="A102" s="35"/>
      <c r="B102" s="36">
        <f t="shared" si="13"/>
        <v>0</v>
      </c>
      <c r="C102" s="37"/>
      <c r="D102" s="38"/>
      <c r="E102" s="39"/>
      <c r="F102" s="46">
        <f t="shared" ref="F100:F108" si="15">ROUND(G102/(1+E102)*E102,2)</f>
        <v>0</v>
      </c>
      <c r="G102" s="40"/>
      <c r="H102" s="24">
        <v>44084</v>
      </c>
      <c r="I102" s="12">
        <v>-62605</v>
      </c>
      <c r="J102" s="57" t="s">
        <v>127</v>
      </c>
      <c r="K102" s="63" t="s">
        <v>140</v>
      </c>
      <c r="L102" s="64"/>
      <c r="M102" s="65"/>
      <c r="N102" s="65"/>
      <c r="O102" s="66"/>
    </row>
    <row r="103" s="1" customFormat="1" ht="18" customHeight="1" spans="1:15">
      <c r="A103" s="35"/>
      <c r="B103" s="36">
        <f t="shared" si="13"/>
        <v>0</v>
      </c>
      <c r="C103" s="37"/>
      <c r="D103" s="38"/>
      <c r="E103" s="42"/>
      <c r="F103" s="36">
        <f t="shared" si="15"/>
        <v>0</v>
      </c>
      <c r="G103" s="40"/>
      <c r="H103" s="24" t="s">
        <v>137</v>
      </c>
      <c r="I103" s="12">
        <v>500</v>
      </c>
      <c r="J103" s="57" t="s">
        <v>133</v>
      </c>
      <c r="K103" s="63" t="s">
        <v>141</v>
      </c>
      <c r="L103" s="64"/>
      <c r="M103" s="65"/>
      <c r="N103" s="65"/>
      <c r="O103" s="66"/>
    </row>
    <row r="104" s="1" customFormat="1" ht="18" customHeight="1" spans="1:15">
      <c r="A104" s="35"/>
      <c r="B104" s="36">
        <f t="shared" si="13"/>
        <v>0</v>
      </c>
      <c r="C104" s="37"/>
      <c r="D104" s="38"/>
      <c r="E104" s="42"/>
      <c r="F104" s="36">
        <f t="shared" si="15"/>
        <v>0</v>
      </c>
      <c r="G104" s="40"/>
      <c r="H104" s="24" t="s">
        <v>137</v>
      </c>
      <c r="I104" s="12">
        <v>100</v>
      </c>
      <c r="J104" s="57" t="s">
        <v>133</v>
      </c>
      <c r="K104" s="63" t="s">
        <v>142</v>
      </c>
      <c r="L104" s="64"/>
      <c r="M104" s="65"/>
      <c r="N104" s="65"/>
      <c r="O104" s="66"/>
    </row>
    <row r="105" s="1" customFormat="1" ht="18" customHeight="1" spans="1:15">
      <c r="A105" s="35"/>
      <c r="B105" s="36">
        <f t="shared" si="13"/>
        <v>0</v>
      </c>
      <c r="C105" s="37"/>
      <c r="D105" s="38"/>
      <c r="E105" s="42"/>
      <c r="F105" s="36">
        <f t="shared" si="15"/>
        <v>0</v>
      </c>
      <c r="G105" s="40"/>
      <c r="H105" s="24" t="s">
        <v>137</v>
      </c>
      <c r="I105" s="12">
        <v>350</v>
      </c>
      <c r="J105" s="57" t="s">
        <v>133</v>
      </c>
      <c r="K105" s="63" t="s">
        <v>143</v>
      </c>
      <c r="L105" s="64"/>
      <c r="M105" s="65"/>
      <c r="N105" s="65"/>
      <c r="O105" s="66"/>
    </row>
    <row r="106" s="1" customFormat="1" ht="18" customHeight="1" spans="1:15">
      <c r="A106" s="35"/>
      <c r="B106" s="36">
        <f t="shared" ref="B103:B108" si="16">ROUND(G106/(1+E106),2)</f>
        <v>40362.56</v>
      </c>
      <c r="C106" s="37"/>
      <c r="D106" s="38"/>
      <c r="E106" s="42"/>
      <c r="F106" s="46">
        <f t="shared" si="15"/>
        <v>0</v>
      </c>
      <c r="G106" s="40">
        <v>40362.56</v>
      </c>
      <c r="H106" s="24" t="s">
        <v>137</v>
      </c>
      <c r="I106" s="12">
        <v>40362.56</v>
      </c>
      <c r="J106" s="57" t="s">
        <v>133</v>
      </c>
      <c r="K106" s="63" t="s">
        <v>128</v>
      </c>
      <c r="L106" s="64"/>
      <c r="M106" s="65"/>
      <c r="N106" s="65"/>
      <c r="O106" s="66"/>
    </row>
    <row r="107" s="1" customFormat="1" ht="18" customHeight="1" spans="1:15">
      <c r="A107" s="35"/>
      <c r="B107" s="36">
        <f t="shared" si="16"/>
        <v>0</v>
      </c>
      <c r="C107" s="37"/>
      <c r="D107" s="38"/>
      <c r="E107" s="42"/>
      <c r="F107" s="36">
        <f t="shared" si="15"/>
        <v>0</v>
      </c>
      <c r="G107" s="40"/>
      <c r="H107" s="24" t="s">
        <v>137</v>
      </c>
      <c r="I107" s="12">
        <v>20181.28</v>
      </c>
      <c r="J107" s="57" t="s">
        <v>133</v>
      </c>
      <c r="K107" s="63" t="s">
        <v>129</v>
      </c>
      <c r="L107" s="64"/>
      <c r="M107" s="65"/>
      <c r="N107" s="65"/>
      <c r="O107" s="66"/>
    </row>
    <row r="108" s="1" customFormat="1" ht="18" customHeight="1" spans="1:15">
      <c r="A108" s="35"/>
      <c r="B108" s="36">
        <f t="shared" si="16"/>
        <v>0</v>
      </c>
      <c r="C108" s="37"/>
      <c r="D108" s="38"/>
      <c r="E108" s="42"/>
      <c r="F108" s="36">
        <f t="shared" si="15"/>
        <v>0</v>
      </c>
      <c r="G108" s="40"/>
      <c r="H108" s="24" t="s">
        <v>137</v>
      </c>
      <c r="I108" s="12">
        <v>1110.9</v>
      </c>
      <c r="J108" s="57" t="s">
        <v>133</v>
      </c>
      <c r="K108" s="63" t="s">
        <v>144</v>
      </c>
      <c r="L108" s="64"/>
      <c r="M108" s="65"/>
      <c r="N108" s="65"/>
      <c r="O108" s="66"/>
    </row>
    <row r="109" ht="18" customHeight="1" spans="1:15">
      <c r="A109" s="31" t="s">
        <v>29</v>
      </c>
      <c r="B109" s="30">
        <f>SUM(B25:B108)</f>
        <v>7729641.15</v>
      </c>
      <c r="C109" s="31"/>
      <c r="D109" s="76"/>
      <c r="E109" s="76"/>
      <c r="F109" s="32">
        <f>SUM(F25:F108)</f>
        <v>858571.93</v>
      </c>
      <c r="G109" s="77">
        <f>SUM(G25:G108)</f>
        <v>8947355.05</v>
      </c>
      <c r="H109" s="78"/>
      <c r="I109" s="31">
        <f>SUM(I25:I108)</f>
        <v>7881780.3</v>
      </c>
      <c r="J109" s="87"/>
      <c r="K109" s="76"/>
      <c r="L109" s="60"/>
      <c r="M109" s="57"/>
      <c r="N109" s="57"/>
      <c r="O109" s="33"/>
    </row>
    <row r="110" ht="18" customHeight="1" spans="1:14">
      <c r="A110" s="79" t="s">
        <v>145</v>
      </c>
      <c r="B110" s="79">
        <f>B22*0.96</f>
        <v>9665116.35963303</v>
      </c>
      <c r="C110" s="79"/>
      <c r="D110" s="80"/>
      <c r="E110" s="80"/>
      <c r="F110" s="81"/>
      <c r="G110" s="81">
        <f>G22-G109</f>
        <v>2026579.15</v>
      </c>
      <c r="H110" s="23" t="s">
        <v>146</v>
      </c>
      <c r="I110" s="31">
        <f>I22-I109</f>
        <v>443784.9</v>
      </c>
      <c r="J110" s="6"/>
      <c r="K110" s="88"/>
      <c r="M110" s="89"/>
      <c r="N110" s="89"/>
    </row>
    <row r="111" ht="18" customHeight="1" spans="1:14">
      <c r="A111" s="79" t="s">
        <v>147</v>
      </c>
      <c r="B111" s="79">
        <f>B110-B109</f>
        <v>1935475.20963303</v>
      </c>
      <c r="C111" s="79"/>
      <c r="D111" s="80"/>
      <c r="E111" s="80"/>
      <c r="F111" s="81"/>
      <c r="G111" s="81"/>
      <c r="H111" s="82"/>
      <c r="I111" s="81"/>
      <c r="J111" s="6"/>
      <c r="K111" s="88"/>
      <c r="M111" s="89"/>
      <c r="N111" s="89"/>
    </row>
    <row r="112" ht="18" customHeight="1" spans="1:9">
      <c r="A112" s="2" t="s">
        <v>148</v>
      </c>
      <c r="C112" s="2"/>
      <c r="H112" s="79"/>
      <c r="I112" s="81"/>
    </row>
    <row r="113" ht="18" customHeight="1" spans="1:8">
      <c r="A113" s="23" t="s">
        <v>149</v>
      </c>
      <c r="B113" s="22" t="s">
        <v>150</v>
      </c>
      <c r="C113" s="33"/>
      <c r="D113" s="23" t="s">
        <v>149</v>
      </c>
      <c r="E113" s="21" t="s">
        <v>20</v>
      </c>
      <c r="F113" s="22" t="s">
        <v>150</v>
      </c>
      <c r="G113" s="83" t="s">
        <v>151</v>
      </c>
      <c r="H113" s="12" t="s">
        <v>152</v>
      </c>
    </row>
    <row r="114" ht="18" customHeight="1" spans="1:8">
      <c r="A114" s="33" t="s">
        <v>153</v>
      </c>
      <c r="B114" s="36">
        <f>(B110-B109)*0.25</f>
        <v>483868.802408257</v>
      </c>
      <c r="C114" s="33"/>
      <c r="D114" s="29" t="s">
        <v>154</v>
      </c>
      <c r="E114" s="23" t="s">
        <v>155</v>
      </c>
      <c r="F114" s="32">
        <f>F22-F109</f>
        <v>-118227.531834862</v>
      </c>
      <c r="G114" s="32"/>
      <c r="H114" s="12"/>
    </row>
    <row r="115" ht="18" customHeight="1" spans="1:8">
      <c r="A115" s="33" t="s">
        <v>156</v>
      </c>
      <c r="B115" s="84">
        <f>G22*0.0003</f>
        <v>3292.18026</v>
      </c>
      <c r="C115" s="33" t="s">
        <v>157</v>
      </c>
      <c r="D115" s="85" t="s">
        <v>158</v>
      </c>
      <c r="E115" s="14">
        <v>0.07</v>
      </c>
      <c r="F115" s="12">
        <f>F114*E115</f>
        <v>-8275.92722844036</v>
      </c>
      <c r="G115" s="12"/>
      <c r="H115" s="12"/>
    </row>
    <row r="116" ht="18" customHeight="1" spans="1:8">
      <c r="A116" s="33" t="s">
        <v>144</v>
      </c>
      <c r="B116" s="84">
        <f>B22*0.0006</f>
        <v>6040.69772477064</v>
      </c>
      <c r="C116" s="33" t="s">
        <v>159</v>
      </c>
      <c r="D116" s="85" t="s">
        <v>160</v>
      </c>
      <c r="E116" s="14">
        <v>0.03</v>
      </c>
      <c r="F116" s="12">
        <f>F114*E116</f>
        <v>-3546.82595504587</v>
      </c>
      <c r="G116" s="12"/>
      <c r="H116" s="12"/>
    </row>
    <row r="117" ht="18" customHeight="1" spans="1:8">
      <c r="A117" s="33"/>
      <c r="B117" s="12"/>
      <c r="C117" s="33"/>
      <c r="D117" s="85" t="s">
        <v>161</v>
      </c>
      <c r="E117" s="14">
        <v>0.02</v>
      </c>
      <c r="F117" s="12">
        <f>F114*E117</f>
        <v>-2364.55063669725</v>
      </c>
      <c r="G117" s="12"/>
      <c r="H117" s="12"/>
    </row>
    <row r="118" ht="18" customHeight="1" spans="1:8">
      <c r="A118" s="29" t="s">
        <v>162</v>
      </c>
      <c r="B118" s="30">
        <f>SUM(B114:B117)</f>
        <v>493201.680393027</v>
      </c>
      <c r="C118" s="33"/>
      <c r="D118" s="34" t="s">
        <v>162</v>
      </c>
      <c r="E118" s="29"/>
      <c r="F118" s="32">
        <f>SUM(F114:F117)</f>
        <v>-132414.835655046</v>
      </c>
      <c r="G118" s="32"/>
      <c r="H118" s="12"/>
    </row>
    <row r="119" ht="18" customHeight="1" spans="3:8">
      <c r="C119" s="2"/>
      <c r="D119" s="12" t="s">
        <v>156</v>
      </c>
      <c r="E119" s="75">
        <v>0.0003</v>
      </c>
      <c r="F119" s="12">
        <f>G22*E119</f>
        <v>3292.18026</v>
      </c>
      <c r="G119" s="12">
        <v>0</v>
      </c>
      <c r="H119" s="12">
        <f>G9*E119</f>
        <v>794.5107</v>
      </c>
    </row>
    <row r="120" ht="18" customHeight="1" spans="3:8">
      <c r="C120" s="2"/>
      <c r="D120" s="12" t="s">
        <v>144</v>
      </c>
      <c r="E120" s="75">
        <v>0.0006</v>
      </c>
      <c r="F120" s="12">
        <f>B22*E120</f>
        <v>6040.69772477064</v>
      </c>
      <c r="G120" s="12">
        <f>B8*E120</f>
        <v>3471.98366972477</v>
      </c>
      <c r="H120" s="12">
        <f>B9*E120</f>
        <v>1457.81779816514</v>
      </c>
    </row>
    <row r="121" ht="18" customHeight="1" spans="3:8">
      <c r="C121" s="2"/>
      <c r="D121" s="21" t="s">
        <v>162</v>
      </c>
      <c r="E121" s="76"/>
      <c r="F121" s="31">
        <f>F120+F119</f>
        <v>9332.87798477064</v>
      </c>
      <c r="G121" s="31"/>
      <c r="H121" s="31">
        <f>SUM(H119:H120)</f>
        <v>2252.32849816514</v>
      </c>
    </row>
    <row r="122" ht="18" customHeight="1" spans="3:8">
      <c r="C122" s="2"/>
      <c r="D122" s="21" t="s">
        <v>29</v>
      </c>
      <c r="E122" s="31"/>
      <c r="F122" s="31">
        <f>F118+F121</f>
        <v>-123081.957670275</v>
      </c>
      <c r="G122" s="31"/>
      <c r="H122" s="12"/>
    </row>
    <row r="123" ht="18" customHeight="1" spans="3:8">
      <c r="C123" s="2"/>
      <c r="D123" s="31" t="s">
        <v>153</v>
      </c>
      <c r="E123" s="76">
        <v>0.01</v>
      </c>
      <c r="F123" s="31">
        <f>G22*E123</f>
        <v>109739.342</v>
      </c>
      <c r="G123" s="31">
        <f>G8*E123</f>
        <v>63074.37</v>
      </c>
      <c r="H123" s="31">
        <f>G9*E123</f>
        <v>26483.69</v>
      </c>
    </row>
    <row r="124" ht="18" customHeight="1" spans="3:3">
      <c r="C124" s="2"/>
    </row>
    <row r="125" ht="18" customHeight="1" spans="3:3">
      <c r="C125" s="2" t="s">
        <v>137</v>
      </c>
    </row>
    <row r="126" ht="18" customHeight="1" spans="3:3">
      <c r="C126" s="2"/>
    </row>
    <row r="127" spans="3:3">
      <c r="C127" s="2"/>
    </row>
    <row r="128" spans="3:3">
      <c r="C128" s="2"/>
    </row>
    <row r="129" spans="3:3">
      <c r="C129" s="2"/>
    </row>
    <row r="130" spans="3:3">
      <c r="C130" s="2"/>
    </row>
    <row r="131" spans="3:3">
      <c r="C131" s="2" t="s">
        <v>163</v>
      </c>
    </row>
    <row r="132" spans="3:3">
      <c r="C132" s="2"/>
    </row>
    <row r="133" spans="3:3">
      <c r="C133" s="2"/>
    </row>
    <row r="134" spans="3:3">
      <c r="C134" s="2"/>
    </row>
    <row r="135" spans="3:3">
      <c r="C135" s="2"/>
    </row>
    <row r="136" spans="3:3">
      <c r="C136" s="2"/>
    </row>
    <row r="137" spans="3:3">
      <c r="C137" s="2"/>
    </row>
    <row r="138" spans="3:3">
      <c r="C138" s="2"/>
    </row>
    <row r="139" spans="3:3">
      <c r="C139" s="2"/>
    </row>
    <row r="140" spans="3:3">
      <c r="C140" s="2"/>
    </row>
    <row r="141" spans="3:3">
      <c r="C141" s="2"/>
    </row>
    <row r="142" spans="3:3">
      <c r="C142" s="2"/>
    </row>
  </sheetData>
  <autoFilter ref="A24:O131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2021-05-28T05:56:55Z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96F321CC17034714A8B13CF5CE7CCDAB</vt:lpwstr>
  </property>
</Properties>
</file>