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Sheet1!$A$13:$O$50</definedName>
  </definedNames>
  <calcPr calcId="144525" concurrentCalc="0"/>
</workbook>
</file>

<file path=xl/comments1.xml><?xml version="1.0" encoding="utf-8"?>
<comments xmlns="http://schemas.openxmlformats.org/spreadsheetml/2006/main">
  <authors>
    <author>qyr</author>
    <author>cw05</author>
  </authors>
  <commentList>
    <comment ref="K14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提供免税证明</t>
        </r>
      </text>
    </comment>
    <comment ref="K15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提供免税证明</t>
        </r>
      </text>
    </comment>
    <comment ref="K23" authorId="0">
      <text>
        <r>
          <rPr>
            <b/>
            <sz val="9"/>
            <rFont val="宋体"/>
            <charset val="134"/>
          </rPr>
          <t>qyr:发票原件丢失</t>
        </r>
      </text>
    </comment>
    <comment ref="A42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3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<sst xmlns="http://schemas.openxmlformats.org/spreadsheetml/2006/main" count="115" uniqueCount="83">
  <si>
    <t>C12197  庐江县冶父山镇2020年乡村道路（栖凤岭村、石山社区）绿化工程</t>
  </si>
  <si>
    <t>中标日期</t>
  </si>
  <si>
    <t>中标价</t>
  </si>
  <si>
    <t>负责人</t>
  </si>
  <si>
    <t>何昌宝</t>
  </si>
  <si>
    <t>建设单位</t>
  </si>
  <si>
    <t>庐江县冶父山镇人民政府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</si>
  <si>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</si>
  <si>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</si>
  <si>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</si>
  <si>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</si>
  <si>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</si>
  <si>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</si>
  <si>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</si>
  <si>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</si>
  <si>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</si>
  <si>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</si>
  <si>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</si>
  <si>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</si>
  <si>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</si>
  <si>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</si>
  <si>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</si>
  <si>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</si>
  <si>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</si>
  <si>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</si>
  <si>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</si>
  <si>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</si>
  <si>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</si>
  <si>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</si>
  <si>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</si>
  <si>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</si>
  <si>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</si>
  <si>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</si>
  <si>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</si>
  <si>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</si>
  <si>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</si>
  <si>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2份</t>
  </si>
  <si>
    <t>免税农产品</t>
  </si>
  <si>
    <t>常州市诚信苗木专业合作社</t>
  </si>
  <si>
    <t>黄山栾树1350棵</t>
  </si>
  <si>
    <t>有，合同价850000</t>
  </si>
  <si>
    <t>中行</t>
  </si>
  <si>
    <t>1份</t>
  </si>
  <si>
    <t>普代</t>
  </si>
  <si>
    <t>许迎春</t>
  </si>
  <si>
    <t>机械</t>
  </si>
  <si>
    <t>有，合同价65016</t>
  </si>
  <si>
    <t>普</t>
  </si>
  <si>
    <t>庐江县江湾建筑劳务有限公司</t>
  </si>
  <si>
    <t>劳务</t>
  </si>
  <si>
    <t>有，合同价111200</t>
  </si>
  <si>
    <t>徽行</t>
  </si>
  <si>
    <t>熊伟报销其他</t>
  </si>
  <si>
    <t>熊伟报销招待费</t>
  </si>
  <si>
    <t>熊伟报销住宿费</t>
  </si>
  <si>
    <t>熊伟报销加油费</t>
  </si>
  <si>
    <t>普（补打）</t>
  </si>
  <si>
    <t>安徽华顺工程建设咨询有限公司庐江分公司</t>
  </si>
  <si>
    <t>咨询服务</t>
  </si>
  <si>
    <t>补扣</t>
  </si>
  <si>
    <t>2020年8月开票印花税、水利基金</t>
  </si>
  <si>
    <t>1次</t>
  </si>
  <si>
    <t>扣</t>
  </si>
  <si>
    <t>转账手续费</t>
  </si>
  <si>
    <t>清单编制费（公司代付）</t>
  </si>
  <si>
    <t>到账工程款15%管理费</t>
  </si>
  <si>
    <t>应提供成本</t>
  </si>
  <si>
    <t>可支付金额</t>
  </si>
  <si>
    <t>尚需提供成本</t>
  </si>
  <si>
    <t>公司代缴税金：</t>
  </si>
  <si>
    <t>税种</t>
  </si>
  <si>
    <t>税额</t>
  </si>
  <si>
    <t>2020年8月开票税金</t>
  </si>
  <si>
    <t>2021年8月开票税金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</si>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</sst>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yy/m/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 "/>
    <numFmt numFmtId="179" formatCode="#,##0_ "/>
    <numFmt numFmtId="180" formatCode="yyyy&quot;年&quot;m&quot;月&quot;;@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6" fillId="26" borderId="1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 wrapText="1"/>
    </xf>
    <xf numFmtId="177" fontId="1" fillId="0" borderId="2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7" fontId="6" fillId="3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9"/>
  <sheetViews>
    <sheetView tabSelected="1" topLeftCell="A10" workbookViewId="0">
      <selection activeCell="M32" sqref="M32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15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9"/>
      <c r="L1" s="19"/>
    </row>
    <row r="2" ht="18" customHeight="1" spans="1:12">
      <c r="A2" s="9" t="s">
        <v>1</v>
      </c>
      <c r="B2" s="10"/>
      <c r="C2" s="11" t="s">
        <v>2</v>
      </c>
      <c r="D2" s="12"/>
      <c r="E2" s="13" t="s">
        <v>3</v>
      </c>
      <c r="F2" s="14" t="s">
        <v>4</v>
      </c>
      <c r="G2" s="15" t="s">
        <v>5</v>
      </c>
      <c r="H2" s="16" t="s">
        <v>6</v>
      </c>
      <c r="I2" s="53"/>
      <c r="J2" s="54"/>
      <c r="K2" s="19"/>
      <c r="L2" s="19"/>
    </row>
    <row r="3" ht="18" customHeight="1" spans="1:12">
      <c r="A3" s="9" t="s">
        <v>7</v>
      </c>
      <c r="B3" s="17"/>
      <c r="C3" s="11" t="s">
        <v>8</v>
      </c>
      <c r="D3" s="18"/>
      <c r="H3" s="19"/>
      <c r="I3" s="55"/>
      <c r="J3" s="19"/>
      <c r="K3" s="19"/>
      <c r="L3" s="19"/>
    </row>
    <row r="4" ht="18" customHeight="1" spans="1:12">
      <c r="A4" s="2" t="s">
        <v>9</v>
      </c>
      <c r="H4" s="19"/>
      <c r="I4" s="55"/>
      <c r="J4" s="19"/>
      <c r="K4" s="19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>
        <v>44069</v>
      </c>
      <c r="B7" s="11">
        <f t="shared" ref="B7:B8" si="0">G7/(1+C7+E7)</f>
        <v>346417.431192661</v>
      </c>
      <c r="C7" s="24">
        <v>0</v>
      </c>
      <c r="D7" s="25">
        <f t="shared" ref="D7:D8" si="1">G7/(1+E7+C7)*C7</f>
        <v>0</v>
      </c>
      <c r="E7" s="24">
        <v>0.09</v>
      </c>
      <c r="F7" s="11">
        <f t="shared" ref="F7:F8" si="2">G7/(1+C7+E7)*E7</f>
        <v>31177.5688073394</v>
      </c>
      <c r="G7" s="26">
        <v>377595</v>
      </c>
      <c r="H7" s="23">
        <v>44095</v>
      </c>
      <c r="I7" s="11">
        <v>377595</v>
      </c>
      <c r="J7" s="56" t="s">
        <v>21</v>
      </c>
    </row>
    <row r="8" ht="18" customHeight="1" spans="1:10">
      <c r="A8" s="23">
        <v>44410</v>
      </c>
      <c r="B8" s="11">
        <f t="shared" si="0"/>
        <v>461889.981651376</v>
      </c>
      <c r="C8" s="24">
        <v>0</v>
      </c>
      <c r="D8" s="25">
        <f t="shared" si="1"/>
        <v>0</v>
      </c>
      <c r="E8" s="24">
        <v>0.09</v>
      </c>
      <c r="F8" s="11">
        <f t="shared" si="2"/>
        <v>41570.0983486238</v>
      </c>
      <c r="G8" s="26">
        <v>503460.08</v>
      </c>
      <c r="H8" s="23"/>
      <c r="I8" s="11"/>
      <c r="J8" s="56"/>
    </row>
    <row r="9" ht="18" customHeight="1" spans="1:10">
      <c r="A9" s="23"/>
      <c r="B9" s="11">
        <f t="shared" ref="B8:B10" si="3">G9/(1+C9+E9)</f>
        <v>0</v>
      </c>
      <c r="C9" s="27"/>
      <c r="D9" s="25">
        <f t="shared" ref="D8:D10" si="4">G9/(1+E9+C9)*C9</f>
        <v>0</v>
      </c>
      <c r="E9" s="24">
        <v>0.09</v>
      </c>
      <c r="F9" s="11">
        <f t="shared" ref="F8:F10" si="5">G9/(1+C9+E9)*E9</f>
        <v>0</v>
      </c>
      <c r="G9" s="26"/>
      <c r="H9" s="23"/>
      <c r="I9" s="11"/>
      <c r="J9" s="56"/>
    </row>
    <row r="10" ht="18" customHeight="1" spans="1:10">
      <c r="A10" s="23"/>
      <c r="B10" s="11">
        <f t="shared" si="3"/>
        <v>0</v>
      </c>
      <c r="C10" s="27"/>
      <c r="D10" s="25">
        <f t="shared" si="4"/>
        <v>0</v>
      </c>
      <c r="E10" s="24">
        <v>0.09</v>
      </c>
      <c r="F10" s="11">
        <f t="shared" si="5"/>
        <v>0</v>
      </c>
      <c r="G10" s="26"/>
      <c r="H10" s="23"/>
      <c r="I10" s="11"/>
      <c r="J10" s="56"/>
    </row>
    <row r="11" ht="18" customHeight="1" spans="1:10">
      <c r="A11" s="28" t="s">
        <v>22</v>
      </c>
      <c r="B11" s="29">
        <f>SUM(B7:B10)</f>
        <v>808307.412844037</v>
      </c>
      <c r="C11" s="30"/>
      <c r="D11" s="30">
        <f t="shared" ref="D11:G11" si="6">SUM(D7:D10)</f>
        <v>0</v>
      </c>
      <c r="E11" s="30"/>
      <c r="F11" s="31">
        <f t="shared" si="6"/>
        <v>72747.6671559633</v>
      </c>
      <c r="G11" s="30">
        <f t="shared" si="6"/>
        <v>881055.08</v>
      </c>
      <c r="H11" s="32"/>
      <c r="I11" s="30">
        <f>SUM(I7:I10)</f>
        <v>377595</v>
      </c>
      <c r="J11" s="32"/>
    </row>
    <row r="12" ht="18" customHeight="1" spans="1:12">
      <c r="A12" s="2" t="s">
        <v>23</v>
      </c>
      <c r="J12" s="4"/>
      <c r="K12" s="4"/>
      <c r="L12" s="5"/>
    </row>
    <row r="13" ht="18" customHeight="1" spans="1:15">
      <c r="A13" s="33" t="s">
        <v>24</v>
      </c>
      <c r="B13" s="21" t="s">
        <v>25</v>
      </c>
      <c r="C13" s="20" t="s">
        <v>26</v>
      </c>
      <c r="D13" s="20" t="s">
        <v>27</v>
      </c>
      <c r="E13" s="20" t="s">
        <v>16</v>
      </c>
      <c r="F13" s="21" t="s">
        <v>28</v>
      </c>
      <c r="G13" s="21" t="s">
        <v>14</v>
      </c>
      <c r="H13" s="20" t="s">
        <v>29</v>
      </c>
      <c r="I13" s="21" t="s">
        <v>30</v>
      </c>
      <c r="J13" s="20" t="s">
        <v>20</v>
      </c>
      <c r="K13" s="57" t="s">
        <v>31</v>
      </c>
      <c r="L13" s="22" t="s">
        <v>32</v>
      </c>
      <c r="M13" s="22" t="s">
        <v>33</v>
      </c>
      <c r="N13" s="22" t="s">
        <v>34</v>
      </c>
      <c r="O13" s="22" t="s">
        <v>35</v>
      </c>
    </row>
    <row r="14" s="1" customFormat="1" ht="18" customHeight="1" spans="1:15">
      <c r="A14" s="34">
        <v>44044</v>
      </c>
      <c r="B14" s="35">
        <f t="shared" ref="B14:B27" si="7">ROUND(G14/(1+E14),2)</f>
        <v>346417.43</v>
      </c>
      <c r="C14" s="36" t="s">
        <v>36</v>
      </c>
      <c r="D14" s="37" t="s">
        <v>37</v>
      </c>
      <c r="E14" s="38">
        <v>0.09</v>
      </c>
      <c r="F14" s="35">
        <f t="shared" ref="F14:F27" si="8">ROUND(G14/(1+E14)*E14,2)</f>
        <v>31177.57</v>
      </c>
      <c r="G14" s="26">
        <v>377595</v>
      </c>
      <c r="H14" s="23"/>
      <c r="I14" s="11"/>
      <c r="J14" s="56"/>
      <c r="K14" s="58" t="s">
        <v>38</v>
      </c>
      <c r="L14" s="59" t="s">
        <v>39</v>
      </c>
      <c r="M14" s="60" t="s">
        <v>40</v>
      </c>
      <c r="N14" s="60"/>
      <c r="O14" s="59"/>
    </row>
    <row r="15" s="1" customFormat="1" ht="18" customHeight="1" spans="1:15">
      <c r="A15" s="34"/>
      <c r="B15" s="35">
        <f t="shared" si="7"/>
        <v>0</v>
      </c>
      <c r="C15" s="36"/>
      <c r="D15" s="37"/>
      <c r="E15" s="38"/>
      <c r="F15" s="35">
        <f t="shared" si="8"/>
        <v>0</v>
      </c>
      <c r="G15" s="26"/>
      <c r="H15" s="23">
        <v>44103</v>
      </c>
      <c r="I15" s="11">
        <v>255000</v>
      </c>
      <c r="J15" s="56" t="s">
        <v>41</v>
      </c>
      <c r="K15" s="58" t="s">
        <v>38</v>
      </c>
      <c r="L15" s="59"/>
      <c r="M15" s="60"/>
      <c r="N15" s="60"/>
      <c r="O15" s="59"/>
    </row>
    <row r="16" s="1" customFormat="1" ht="18" customHeight="1" spans="1:15">
      <c r="A16" s="34">
        <v>44075</v>
      </c>
      <c r="B16" s="35">
        <f t="shared" si="7"/>
        <v>65016</v>
      </c>
      <c r="C16" s="36" t="s">
        <v>42</v>
      </c>
      <c r="D16" s="37" t="s">
        <v>43</v>
      </c>
      <c r="E16" s="39"/>
      <c r="F16" s="35">
        <f t="shared" si="8"/>
        <v>0</v>
      </c>
      <c r="G16" s="26">
        <v>65016</v>
      </c>
      <c r="H16" s="23"/>
      <c r="I16" s="11"/>
      <c r="J16" s="56"/>
      <c r="K16" s="58" t="s">
        <v>44</v>
      </c>
      <c r="L16" s="59" t="s">
        <v>45</v>
      </c>
      <c r="M16" s="60" t="s">
        <v>46</v>
      </c>
      <c r="N16" s="60"/>
      <c r="O16" s="59"/>
    </row>
    <row r="17" s="1" customFormat="1" ht="18" customHeight="1" spans="1:15">
      <c r="A17" s="34"/>
      <c r="B17" s="35">
        <f t="shared" si="7"/>
        <v>0</v>
      </c>
      <c r="C17" s="36"/>
      <c r="D17" s="37"/>
      <c r="E17" s="39"/>
      <c r="F17" s="35">
        <f t="shared" si="8"/>
        <v>0</v>
      </c>
      <c r="G17" s="26"/>
      <c r="H17" s="40">
        <v>44113</v>
      </c>
      <c r="I17" s="35">
        <v>19504.8</v>
      </c>
      <c r="J17" s="60"/>
      <c r="K17" s="58" t="s">
        <v>44</v>
      </c>
      <c r="L17" s="59" t="s">
        <v>45</v>
      </c>
      <c r="M17" s="60"/>
      <c r="N17" s="60"/>
      <c r="O17" s="59"/>
    </row>
    <row r="18" s="1" customFormat="1" ht="18" customHeight="1" spans="1:15">
      <c r="A18" s="34">
        <v>44105</v>
      </c>
      <c r="B18" s="35">
        <f t="shared" si="7"/>
        <v>29096.95</v>
      </c>
      <c r="C18" s="36" t="s">
        <v>42</v>
      </c>
      <c r="D18" s="37" t="s">
        <v>47</v>
      </c>
      <c r="E18" s="39"/>
      <c r="F18" s="35">
        <f t="shared" si="8"/>
        <v>0</v>
      </c>
      <c r="G18" s="26">
        <v>29096.95</v>
      </c>
      <c r="H18" s="23"/>
      <c r="I18" s="11"/>
      <c r="J18" s="56"/>
      <c r="K18" s="58" t="s">
        <v>48</v>
      </c>
      <c r="L18" s="59" t="s">
        <v>49</v>
      </c>
      <c r="M18" s="61" t="s">
        <v>50</v>
      </c>
      <c r="N18" s="60"/>
      <c r="O18" s="59"/>
    </row>
    <row r="19" s="1" customFormat="1" ht="18" customHeight="1" spans="1:15">
      <c r="A19" s="34"/>
      <c r="B19" s="35">
        <f t="shared" si="7"/>
        <v>0</v>
      </c>
      <c r="C19" s="36"/>
      <c r="D19" s="37"/>
      <c r="E19" s="39"/>
      <c r="F19" s="35">
        <f t="shared" si="8"/>
        <v>0</v>
      </c>
      <c r="G19" s="26"/>
      <c r="H19" s="23">
        <v>44165</v>
      </c>
      <c r="I19" s="11">
        <v>280</v>
      </c>
      <c r="J19" s="56" t="s">
        <v>51</v>
      </c>
      <c r="K19" s="52" t="s">
        <v>52</v>
      </c>
      <c r="L19" s="59"/>
      <c r="M19" s="60"/>
      <c r="N19" s="60"/>
      <c r="O19" s="59"/>
    </row>
    <row r="20" s="1" customFormat="1" ht="18" customHeight="1" spans="1:15">
      <c r="A20" s="34"/>
      <c r="B20" s="35">
        <f t="shared" si="7"/>
        <v>0</v>
      </c>
      <c r="C20" s="36"/>
      <c r="D20" s="37"/>
      <c r="E20" s="39"/>
      <c r="F20" s="35">
        <f t="shared" si="8"/>
        <v>0</v>
      </c>
      <c r="G20" s="26"/>
      <c r="H20" s="23">
        <v>44165</v>
      </c>
      <c r="I20" s="11">
        <v>1360</v>
      </c>
      <c r="J20" s="56" t="s">
        <v>51</v>
      </c>
      <c r="K20" s="52" t="s">
        <v>53</v>
      </c>
      <c r="L20" s="59"/>
      <c r="M20" s="60"/>
      <c r="N20" s="60"/>
      <c r="O20" s="59"/>
    </row>
    <row r="21" s="1" customFormat="1" ht="18" customHeight="1" spans="1:15">
      <c r="A21" s="34"/>
      <c r="B21" s="35">
        <f t="shared" si="7"/>
        <v>0</v>
      </c>
      <c r="C21" s="36"/>
      <c r="D21" s="37"/>
      <c r="E21" s="39"/>
      <c r="F21" s="35">
        <f t="shared" si="8"/>
        <v>0</v>
      </c>
      <c r="G21" s="26"/>
      <c r="H21" s="23">
        <v>44165</v>
      </c>
      <c r="I21" s="11">
        <v>174</v>
      </c>
      <c r="J21" s="56" t="s">
        <v>51</v>
      </c>
      <c r="K21" s="52" t="s">
        <v>54</v>
      </c>
      <c r="L21" s="59"/>
      <c r="M21" s="60"/>
      <c r="N21" s="60"/>
      <c r="O21" s="59"/>
    </row>
    <row r="22" s="1" customFormat="1" ht="18" customHeight="1" spans="1:15">
      <c r="A22" s="34"/>
      <c r="B22" s="35">
        <f t="shared" si="7"/>
        <v>0</v>
      </c>
      <c r="C22" s="36"/>
      <c r="D22" s="37"/>
      <c r="E22" s="39"/>
      <c r="F22" s="35">
        <f t="shared" si="8"/>
        <v>0</v>
      </c>
      <c r="G22" s="26"/>
      <c r="H22" s="23">
        <v>44165</v>
      </c>
      <c r="I22" s="11">
        <v>3488</v>
      </c>
      <c r="J22" s="56" t="s">
        <v>51</v>
      </c>
      <c r="K22" s="52" t="s">
        <v>55</v>
      </c>
      <c r="L22" s="59"/>
      <c r="M22" s="60"/>
      <c r="N22" s="60"/>
      <c r="O22" s="59"/>
    </row>
    <row r="23" s="1" customFormat="1" ht="18" customHeight="1" spans="1:15">
      <c r="A23" s="34">
        <v>44136</v>
      </c>
      <c r="B23" s="35">
        <f t="shared" si="7"/>
        <v>17154</v>
      </c>
      <c r="C23" s="36" t="s">
        <v>42</v>
      </c>
      <c r="D23" s="37" t="s">
        <v>56</v>
      </c>
      <c r="E23" s="39"/>
      <c r="F23" s="35">
        <f t="shared" si="8"/>
        <v>0</v>
      </c>
      <c r="G23" s="26">
        <v>17154</v>
      </c>
      <c r="H23" s="23"/>
      <c r="I23" s="11"/>
      <c r="J23" s="56"/>
      <c r="K23" s="58" t="s">
        <v>57</v>
      </c>
      <c r="L23" s="59" t="s">
        <v>58</v>
      </c>
      <c r="M23" s="60"/>
      <c r="N23" s="60"/>
      <c r="O23" s="59"/>
    </row>
    <row r="24" s="1" customFormat="1" ht="18" customHeight="1" spans="1:15">
      <c r="A24" s="34"/>
      <c r="B24" s="35">
        <f t="shared" si="7"/>
        <v>0</v>
      </c>
      <c r="C24" s="36"/>
      <c r="D24" s="37"/>
      <c r="E24" s="39"/>
      <c r="F24" s="35">
        <f t="shared" si="8"/>
        <v>0</v>
      </c>
      <c r="G24" s="26"/>
      <c r="H24" s="23"/>
      <c r="I24" s="62">
        <v>23844.95</v>
      </c>
      <c r="J24" s="63"/>
      <c r="K24" s="64" t="s">
        <v>48</v>
      </c>
      <c r="L24" s="59" t="s">
        <v>49</v>
      </c>
      <c r="M24" s="60"/>
      <c r="N24" s="60"/>
      <c r="O24" s="59"/>
    </row>
    <row r="25" s="1" customFormat="1" ht="18" customHeight="1" spans="1:15">
      <c r="A25" s="34"/>
      <c r="B25" s="35"/>
      <c r="C25" s="36"/>
      <c r="D25" s="37"/>
      <c r="E25" s="39"/>
      <c r="F25" s="35"/>
      <c r="G25" s="26"/>
      <c r="H25" s="23"/>
      <c r="I25" s="62"/>
      <c r="J25" s="63"/>
      <c r="K25" s="64"/>
      <c r="L25" s="59"/>
      <c r="M25" s="60"/>
      <c r="N25" s="60"/>
      <c r="O25" s="59"/>
    </row>
    <row r="26" s="1" customFormat="1" ht="18" customHeight="1" spans="1:15">
      <c r="A26" s="34"/>
      <c r="B26" s="35"/>
      <c r="C26" s="36"/>
      <c r="D26" s="37"/>
      <c r="E26" s="39"/>
      <c r="F26" s="35"/>
      <c r="G26" s="26"/>
      <c r="H26" s="23"/>
      <c r="I26" s="62"/>
      <c r="J26" s="63"/>
      <c r="K26" s="64"/>
      <c r="L26" s="59"/>
      <c r="M26" s="60"/>
      <c r="N26" s="60"/>
      <c r="O26" s="59"/>
    </row>
    <row r="27" s="1" customFormat="1" ht="18" customHeight="1" spans="1:15">
      <c r="A27" s="34"/>
      <c r="B27" s="35"/>
      <c r="C27" s="36"/>
      <c r="D27" s="37"/>
      <c r="E27" s="39"/>
      <c r="F27" s="35"/>
      <c r="G27" s="26"/>
      <c r="H27" s="23"/>
      <c r="I27" s="62"/>
      <c r="J27" s="63"/>
      <c r="K27" s="64"/>
      <c r="L27" s="59"/>
      <c r="M27" s="60"/>
      <c r="N27" s="60"/>
      <c r="O27" s="59"/>
    </row>
    <row r="28" s="1" customFormat="1" ht="18" customHeight="1" spans="1:15">
      <c r="A28" s="34"/>
      <c r="B28" s="35"/>
      <c r="C28" s="36"/>
      <c r="D28" s="37"/>
      <c r="E28" s="39"/>
      <c r="F28" s="35"/>
      <c r="G28" s="26"/>
      <c r="H28" s="23"/>
      <c r="I28" s="62"/>
      <c r="J28" s="63"/>
      <c r="K28" s="64"/>
      <c r="L28" s="59"/>
      <c r="M28" s="60"/>
      <c r="N28" s="60"/>
      <c r="O28" s="59"/>
    </row>
    <row r="29" s="1" customFormat="1" ht="18" customHeight="1" spans="1:15">
      <c r="A29" s="34"/>
      <c r="B29" s="35">
        <f>ROUND(G29/(1+E29),2)</f>
        <v>0</v>
      </c>
      <c r="C29" s="36"/>
      <c r="D29" s="37"/>
      <c r="E29" s="39"/>
      <c r="F29" s="35">
        <f>ROUND(G29/(1+E29)*E29,2)</f>
        <v>0</v>
      </c>
      <c r="G29" s="26"/>
      <c r="H29" s="23"/>
      <c r="I29" s="62"/>
      <c r="J29" s="63"/>
      <c r="K29" s="64"/>
      <c r="L29" s="59"/>
      <c r="M29" s="60"/>
      <c r="N29" s="60"/>
      <c r="O29" s="59"/>
    </row>
    <row r="30" s="1" customFormat="1" ht="18" customHeight="1" spans="1:15">
      <c r="A30" s="34"/>
      <c r="B30" s="35">
        <f>ROUND(G30/(1+E30),2)</f>
        <v>0</v>
      </c>
      <c r="C30" s="36"/>
      <c r="D30" s="37"/>
      <c r="E30" s="39"/>
      <c r="F30" s="35">
        <f>ROUND(G30/(1+E30)*E30,2)</f>
        <v>0</v>
      </c>
      <c r="G30" s="26"/>
      <c r="H30" s="23"/>
      <c r="I30" s="62"/>
      <c r="J30" s="63"/>
      <c r="K30" s="64"/>
      <c r="L30" s="59"/>
      <c r="M30" s="60"/>
      <c r="N30" s="60"/>
      <c r="O30" s="59"/>
    </row>
    <row r="31" s="1" customFormat="1" ht="18" customHeight="1" spans="1:15">
      <c r="A31" s="34"/>
      <c r="B31" s="35">
        <f>ROUND(G31/(1+E31),2)</f>
        <v>0</v>
      </c>
      <c r="C31" s="36"/>
      <c r="D31" s="37"/>
      <c r="E31" s="39"/>
      <c r="F31" s="35">
        <f>ROUND(G31/(1+E31)*E31,2)</f>
        <v>0</v>
      </c>
      <c r="G31" s="26"/>
      <c r="H31" s="23"/>
      <c r="I31" s="62">
        <v>321.13</v>
      </c>
      <c r="J31" s="63" t="s">
        <v>59</v>
      </c>
      <c r="K31" s="64" t="s">
        <v>60</v>
      </c>
      <c r="L31" s="59"/>
      <c r="M31" s="60"/>
      <c r="N31" s="60"/>
      <c r="O31" s="59"/>
    </row>
    <row r="32" s="1" customFormat="1" ht="18" customHeight="1" spans="1:15">
      <c r="A32" s="34"/>
      <c r="B32" s="35">
        <f>ROUND(G32/(1+E32),2)</f>
        <v>0</v>
      </c>
      <c r="C32" s="36"/>
      <c r="D32" s="37"/>
      <c r="E32" s="39"/>
      <c r="F32" s="35">
        <f>ROUND(G32/(1+E32)*E32,2)</f>
        <v>0</v>
      </c>
      <c r="G32" s="26"/>
      <c r="H32" s="23" t="s">
        <v>61</v>
      </c>
      <c r="I32" s="11">
        <v>50</v>
      </c>
      <c r="J32" s="56" t="s">
        <v>62</v>
      </c>
      <c r="K32" s="58" t="s">
        <v>63</v>
      </c>
      <c r="L32" s="59"/>
      <c r="M32" s="60"/>
      <c r="N32" s="60"/>
      <c r="O32" s="59"/>
    </row>
    <row r="33" s="1" customFormat="1" ht="18" customHeight="1" spans="1:15">
      <c r="A33" s="34"/>
      <c r="B33" s="35">
        <f>ROUND(G33/(1+E33),2)</f>
        <v>0</v>
      </c>
      <c r="C33" s="36"/>
      <c r="D33" s="37"/>
      <c r="E33" s="39"/>
      <c r="F33" s="35">
        <f>ROUND(G33/(1+E33)*E33,2)</f>
        <v>0</v>
      </c>
      <c r="G33" s="26"/>
      <c r="H33" s="23" t="s">
        <v>61</v>
      </c>
      <c r="I33" s="11">
        <v>100</v>
      </c>
      <c r="J33" s="56" t="s">
        <v>62</v>
      </c>
      <c r="K33" s="58" t="s">
        <v>63</v>
      </c>
      <c r="L33" s="59"/>
      <c r="M33" s="60"/>
      <c r="N33" s="60"/>
      <c r="O33" s="59"/>
    </row>
    <row r="34" s="1" customFormat="1" ht="18" customHeight="1" spans="1:15">
      <c r="A34" s="34"/>
      <c r="B34" s="35">
        <f>ROUND(G34/(1+E34),2)</f>
        <v>0</v>
      </c>
      <c r="C34" s="36"/>
      <c r="D34" s="37"/>
      <c r="E34" s="39"/>
      <c r="F34" s="35">
        <f>ROUND(G34/(1+E34)*E34,2)</f>
        <v>0</v>
      </c>
      <c r="G34" s="26"/>
      <c r="H34" s="23" t="s">
        <v>61</v>
      </c>
      <c r="I34" s="11">
        <v>17154</v>
      </c>
      <c r="J34" s="56" t="s">
        <v>62</v>
      </c>
      <c r="K34" s="58" t="s">
        <v>64</v>
      </c>
      <c r="L34" s="59"/>
      <c r="M34" s="60"/>
      <c r="N34" s="60"/>
      <c r="O34" s="59"/>
    </row>
    <row r="35" s="1" customFormat="1" ht="18" customHeight="1" spans="1:15">
      <c r="A35" s="34"/>
      <c r="B35" s="35">
        <f>ROUND(G35/(1+E35),2)</f>
        <v>56639.25</v>
      </c>
      <c r="C35" s="36"/>
      <c r="D35" s="37"/>
      <c r="E35" s="39"/>
      <c r="F35" s="35">
        <f>ROUND(G35/(1+E35)*E35,2)</f>
        <v>0</v>
      </c>
      <c r="G35" s="26">
        <v>56639.25</v>
      </c>
      <c r="H35" s="23" t="s">
        <v>61</v>
      </c>
      <c r="I35" s="11">
        <v>56639.25</v>
      </c>
      <c r="J35" s="56" t="s">
        <v>62</v>
      </c>
      <c r="K35" s="58" t="s">
        <v>65</v>
      </c>
      <c r="L35" s="59"/>
      <c r="M35" s="60"/>
      <c r="N35" s="60"/>
      <c r="O35" s="59"/>
    </row>
    <row r="36" ht="18" customHeight="1" spans="1:15">
      <c r="A36" s="30" t="s">
        <v>22</v>
      </c>
      <c r="B36" s="29">
        <f>SUM(B14:B35)</f>
        <v>514323.63</v>
      </c>
      <c r="C36" s="30"/>
      <c r="D36" s="41"/>
      <c r="E36" s="41"/>
      <c r="F36" s="31">
        <f>SUM(F14:F35)</f>
        <v>31177.57</v>
      </c>
      <c r="G36" s="42">
        <f>SUM(G14:G35)</f>
        <v>545501.2</v>
      </c>
      <c r="H36" s="43"/>
      <c r="I36" s="30">
        <f>SUM(I14:I35)</f>
        <v>377916.13</v>
      </c>
      <c r="J36" s="65"/>
      <c r="K36" s="41"/>
      <c r="L36" s="32"/>
      <c r="M36" s="56"/>
      <c r="N36" s="56"/>
      <c r="O36" s="32"/>
    </row>
    <row r="37" ht="18" customHeight="1" spans="1:14">
      <c r="A37" s="44" t="s">
        <v>66</v>
      </c>
      <c r="B37" s="45">
        <f>B11*0.936</f>
        <v>756575.738422018</v>
      </c>
      <c r="C37" s="44"/>
      <c r="D37" s="46"/>
      <c r="E37" s="46"/>
      <c r="F37" s="45"/>
      <c r="G37" s="45">
        <f>G11-G36</f>
        <v>335553.88</v>
      </c>
      <c r="H37" s="22" t="s">
        <v>67</v>
      </c>
      <c r="I37" s="30">
        <f>I11-I36</f>
        <v>-321.130000000005</v>
      </c>
      <c r="J37" s="6"/>
      <c r="K37" s="66"/>
      <c r="M37" s="67"/>
      <c r="N37" s="67"/>
    </row>
    <row r="38" ht="18" customHeight="1" spans="1:14">
      <c r="A38" s="44" t="s">
        <v>68</v>
      </c>
      <c r="B38" s="45">
        <f>B37-B36</f>
        <v>242252.108422018</v>
      </c>
      <c r="C38" s="44"/>
      <c r="D38" s="46"/>
      <c r="E38" s="46"/>
      <c r="F38" s="45"/>
      <c r="G38" s="45"/>
      <c r="H38" s="47"/>
      <c r="I38" s="45"/>
      <c r="J38" s="6"/>
      <c r="K38" s="66"/>
      <c r="M38" s="67"/>
      <c r="N38" s="67"/>
    </row>
    <row r="39" ht="18" customHeight="1" spans="1:3">
      <c r="A39" s="2" t="s">
        <v>69</v>
      </c>
      <c r="C39" s="2"/>
    </row>
    <row r="40" ht="18" customHeight="1" spans="1:9">
      <c r="A40" s="22" t="s">
        <v>70</v>
      </c>
      <c r="B40" s="21" t="s">
        <v>71</v>
      </c>
      <c r="C40" s="32"/>
      <c r="D40" s="22" t="s">
        <v>70</v>
      </c>
      <c r="E40" s="20" t="s">
        <v>16</v>
      </c>
      <c r="F40" s="21" t="s">
        <v>71</v>
      </c>
      <c r="G40" s="48" t="s">
        <v>72</v>
      </c>
      <c r="I40" s="48" t="s">
        <v>73</v>
      </c>
    </row>
    <row r="41" ht="18" customHeight="1" spans="1:9">
      <c r="A41" s="32" t="s">
        <v>74</v>
      </c>
      <c r="B41" s="17">
        <f>(B37-B36)*0.25</f>
        <v>60563.0271055046</v>
      </c>
      <c r="C41" s="32"/>
      <c r="D41" s="28" t="s">
        <v>75</v>
      </c>
      <c r="E41" s="22" t="s">
        <v>76</v>
      </c>
      <c r="F41" s="31">
        <f>F11-F36</f>
        <v>41570.0971559633</v>
      </c>
      <c r="G41" s="31">
        <f>F7-F14</f>
        <v>-0.00119266055480693</v>
      </c>
      <c r="I41" s="31">
        <f>F8</f>
        <v>41570.0983486238</v>
      </c>
    </row>
    <row r="42" ht="18" customHeight="1" spans="1:9">
      <c r="A42" s="32" t="s">
        <v>77</v>
      </c>
      <c r="B42" s="49"/>
      <c r="C42" s="32"/>
      <c r="D42" s="50" t="s">
        <v>78</v>
      </c>
      <c r="E42" s="13">
        <v>0.07</v>
      </c>
      <c r="F42" s="11">
        <f>F41*E42</f>
        <v>2909.90680091743</v>
      </c>
      <c r="G42" s="11">
        <f>G41*0.07</f>
        <v>-8.34862388364854e-5</v>
      </c>
      <c r="I42" s="11">
        <f>I41*E42</f>
        <v>2909.90688440367</v>
      </c>
    </row>
    <row r="43" ht="18" customHeight="1" spans="1:9">
      <c r="A43" s="32" t="s">
        <v>79</v>
      </c>
      <c r="B43" s="49"/>
      <c r="C43" s="32"/>
      <c r="D43" s="50" t="s">
        <v>80</v>
      </c>
      <c r="E43" s="13">
        <v>0.03</v>
      </c>
      <c r="F43" s="11">
        <f>F41*E43</f>
        <v>1247.1029146789</v>
      </c>
      <c r="G43" s="11">
        <f>G41*E43</f>
        <v>-3.5779816644208e-5</v>
      </c>
      <c r="I43" s="11">
        <f>I41*E43</f>
        <v>1247.10295045872</v>
      </c>
    </row>
    <row r="44" ht="18" customHeight="1" spans="1:9">
      <c r="A44" s="32"/>
      <c r="B44" s="48"/>
      <c r="C44" s="32"/>
      <c r="D44" s="50" t="s">
        <v>81</v>
      </c>
      <c r="E44" s="13">
        <v>0.02</v>
      </c>
      <c r="F44" s="11">
        <f>F41*E44</f>
        <v>831.401943119266</v>
      </c>
      <c r="G44" s="11">
        <f>G41*E44</f>
        <v>-2.38532110961387e-5</v>
      </c>
      <c r="I44" s="11">
        <f>I41*E44</f>
        <v>831.401966972477</v>
      </c>
    </row>
    <row r="45" ht="18" customHeight="1" spans="1:9">
      <c r="A45" s="28" t="s">
        <v>82</v>
      </c>
      <c r="B45" s="51">
        <f>SUM(B41:B44)</f>
        <v>60563.0271055046</v>
      </c>
      <c r="C45" s="32"/>
      <c r="D45" s="33" t="s">
        <v>82</v>
      </c>
      <c r="E45" s="28"/>
      <c r="F45" s="31">
        <f>SUM(F41:F44)</f>
        <v>46558.5088146789</v>
      </c>
      <c r="G45" s="31">
        <f>SUM(G41:G44)</f>
        <v>-0.00133577982138377</v>
      </c>
      <c r="I45" s="31">
        <f>SUM(I41:I44)</f>
        <v>46558.5101504587</v>
      </c>
    </row>
    <row r="46" ht="18" customHeight="1" spans="3:9">
      <c r="C46" s="2"/>
      <c r="D46" s="11" t="s">
        <v>77</v>
      </c>
      <c r="E46" s="52">
        <v>0.0003</v>
      </c>
      <c r="F46" s="11">
        <f>G11*E46</f>
        <v>264.316524</v>
      </c>
      <c r="G46" s="11">
        <f>G7*E46</f>
        <v>113.2785</v>
      </c>
      <c r="I46" s="11">
        <f>G8*E46</f>
        <v>151.038024</v>
      </c>
    </row>
    <row r="47" ht="18" customHeight="1" spans="3:9">
      <c r="C47" s="2"/>
      <c r="D47" s="11" t="s">
        <v>79</v>
      </c>
      <c r="E47" s="52">
        <v>0.0006</v>
      </c>
      <c r="F47" s="11">
        <f>B11*E47</f>
        <v>484.984447706422</v>
      </c>
      <c r="G47" s="11">
        <f>B7*E47</f>
        <v>207.850458715596</v>
      </c>
      <c r="I47" s="11">
        <f>B8*E47</f>
        <v>277.133988990826</v>
      </c>
    </row>
    <row r="48" ht="18" customHeight="1" spans="3:9">
      <c r="C48" s="2"/>
      <c r="D48" s="20" t="s">
        <v>82</v>
      </c>
      <c r="E48" s="41"/>
      <c r="F48" s="30">
        <f>F47+F46</f>
        <v>749.300971706422</v>
      </c>
      <c r="G48" s="30">
        <f>SUM(G46:G47)</f>
        <v>321.128958715596</v>
      </c>
      <c r="I48" s="30">
        <f>SUM(I46:I47)</f>
        <v>428.172012990826</v>
      </c>
    </row>
    <row r="49" ht="18" customHeight="1" spans="3:9">
      <c r="C49" s="2"/>
      <c r="D49" s="20" t="s">
        <v>22</v>
      </c>
      <c r="E49" s="30"/>
      <c r="F49" s="30">
        <f>F45+F48</f>
        <v>47307.8097863853</v>
      </c>
      <c r="G49" s="30">
        <f>G45+G48</f>
        <v>321.127622935775</v>
      </c>
      <c r="I49" s="30">
        <f>I45+I48</f>
        <v>46986.6821634495</v>
      </c>
    </row>
    <row r="50" ht="18" customHeight="1" spans="3:9">
      <c r="C50" s="2"/>
      <c r="D50" s="30" t="s">
        <v>74</v>
      </c>
      <c r="E50" s="41"/>
      <c r="F50" s="30">
        <f>B11*E50</f>
        <v>0</v>
      </c>
      <c r="G50" s="11"/>
      <c r="I50" s="11"/>
    </row>
    <row r="51" ht="18" customHeight="1" spans="3:3">
      <c r="C51" s="2"/>
    </row>
    <row r="52" ht="18" customHeight="1" spans="3:3">
      <c r="C52" s="2"/>
    </row>
    <row r="53" ht="18" customHeight="1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</sheetData>
  <autoFilter ref="A13:O5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2021-08-02T01:37:11Z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2D2E6A6ED0F64277A10619F64E5B490E</vt:lpwstr>
  </property>
</Properties>
</file>