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第1次" sheetId="1" r:id="rId1"/>
    <sheet name="第2次" sheetId="2" r:id="rId2"/>
  </sheets>
  <definedNames>
    <definedName name="_xlnm._FilterDatabase" localSheetId="1" hidden="1">第2次!$A$13:$O$41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38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9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cw015</author>
    <author>cw05</author>
  </authors>
  <commentList>
    <comment ref="G33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异地预交增值税22018.35  少交已补齐</t>
        </r>
      </text>
    </comment>
    <comment ref="A3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3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<sst xmlns="http://schemas.openxmlformats.org/spreadsheetml/2006/main" count="185" uniqueCount="76">
  <si>
    <t>融水苗族自治县安太三合至洞头六进归良公路等7个村际联网路及桥
梁工程融水苗族自治县滚贝乡九美至尧佐公路工程</t>
  </si>
  <si>
    <t>中标日期</t>
  </si>
  <si>
    <t>中标价</t>
  </si>
  <si>
    <t>负责人</t>
  </si>
  <si>
    <t>邓云琪13471032251</t>
  </si>
  <si>
    <t>建设单位</t>
  </si>
  <si>
    <t>融水苗族自治县农村公路建设工作领导小组办公室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</si>
  <si>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</si>
  <si>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</si>
  <si>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</si>
  <si>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</si>
  <si>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</si>
  <si>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</si>
  <si>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</si>
  <si>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</si>
  <si>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</si>
  <si>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</si>
  <si>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</si>
  <si>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</si>
  <si>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</si>
  <si>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</si>
  <si>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</si>
  <si>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</si>
  <si>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</si>
  <si>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</si>
  <si>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</si>
  <si>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</si>
  <si>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</si>
  <si>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</si>
  <si>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</si>
  <si>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</si>
  <si>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</si>
  <si>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</si>
  <si>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</si>
  <si>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</si>
  <si>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</si>
  <si>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专票</t>
  </si>
  <si>
    <t>广西融水众源宏业贸易有限公司</t>
  </si>
  <si>
    <t>水泥</t>
  </si>
  <si>
    <t>有</t>
  </si>
  <si>
    <t>融水县鑫源石材有限公司</t>
  </si>
  <si>
    <t>第1次</t>
  </si>
  <si>
    <t>财务转账手续费</t>
  </si>
  <si>
    <t>代扣</t>
  </si>
  <si>
    <t>经营暂列金</t>
  </si>
  <si>
    <t>暂扣</t>
  </si>
  <si>
    <t>财务未开票暂扣款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</si>
  <si>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</si>
  <si>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</si>
  <si>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</si>
  <si>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</si>
  <si>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</si>
  <si>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</si>
  <si>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</si>
  <si>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</si>
  <si>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</si>
  <si>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</si>
  <si>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</si>
  <si>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</si>
  <si>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</si>
  <si>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</si>
  <si>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</si>
  <si>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专户</t>
  </si>
  <si>
    <t>南宁市桂汉建筑劳务分包有限公司</t>
  </si>
  <si>
    <t>农民工工资（9.10.11.12.1.3.4月工资）</t>
  </si>
  <si>
    <t>扣</t>
  </si>
  <si>
    <t>4月开票税款</t>
  </si>
  <si>
    <t>退</t>
  </si>
  <si>
    <t>暂扣税款</t>
  </si>
  <si>
    <t>汇</t>
  </si>
  <si>
    <t>21.2.9汇入王光如卡</t>
  </si>
  <si>
    <t>管理费0.01</t>
  </si>
  <si>
    <t>4月开票税金</t>
  </si>
  <si>
    <t>异地已交</t>
  </si>
  <si>
    <t>本地交纳</t>
  </si>
  <si>
    <t>总计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</si>
</sst>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.00_ "/>
    <numFmt numFmtId="178" formatCode="yy/m/d;@"/>
    <numFmt numFmtId="179" formatCode="yyyy&quot;年&quot;m&quot;月&quot;;@"/>
    <numFmt numFmtId="180" formatCode="yyyy&quot;年&quot;m&quot;月&quot;d&quot;日&quot;;@"/>
    <numFmt numFmtId="181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3" fillId="25" borderId="1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0" borderId="0">
      <protection locked="0"/>
    </xf>
  </cellStyleXfs>
  <cellXfs count="82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180" fontId="4" fillId="2" borderId="3" xfId="49" applyNumberFormat="1" applyFont="1" applyFill="1" applyBorder="1" applyAlignment="1" applyProtection="1">
      <alignment horizontal="center" vertical="center" wrapText="1"/>
    </xf>
    <xf numFmtId="177" fontId="2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7" fontId="2" fillId="0" borderId="2" xfId="0" applyNumberFormat="1" applyFont="1" applyBorder="1" applyAlignment="1">
      <alignment horizontal="center" vertical="center"/>
    </xf>
    <xf numFmtId="177" fontId="4" fillId="2" borderId="2" xfId="49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left" vertical="center" wrapText="1"/>
    </xf>
    <xf numFmtId="176" fontId="1" fillId="0" borderId="2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9" fontId="2" fillId="0" borderId="2" xfId="11" applyFont="1" applyFill="1" applyBorder="1" applyAlignment="1">
      <alignment horizontal="center" vertical="center"/>
    </xf>
    <xf numFmtId="9" fontId="2" fillId="0" borderId="2" xfId="11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vertical="center"/>
    </xf>
    <xf numFmtId="176" fontId="6" fillId="0" borderId="2" xfId="0" applyNumberFormat="1" applyFont="1" applyFill="1" applyBorder="1" applyAlignment="1">
      <alignment vertical="center"/>
    </xf>
    <xf numFmtId="177" fontId="6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1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3" borderId="2" xfId="11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9" fontId="1" fillId="3" borderId="2" xfId="1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176" fontId="6" fillId="5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6" fontId="6" fillId="6" borderId="2" xfId="0" applyNumberFormat="1" applyFont="1" applyFill="1" applyBorder="1" applyAlignment="1">
      <alignment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7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horizontal="left" vertical="center"/>
    </xf>
    <xf numFmtId="178" fontId="2" fillId="0" borderId="3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176" fontId="2" fillId="5" borderId="2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vertical="center"/>
    </xf>
    <xf numFmtId="177" fontId="4" fillId="2" borderId="2" xfId="49" applyNumberFormat="1" applyFont="1" applyFill="1" applyBorder="1" applyAlignment="1" applyProtection="1">
      <alignment horizontal="right" vertical="center" shrinkToFit="1"/>
    </xf>
    <xf numFmtId="0" fontId="2" fillId="0" borderId="3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1" fillId="7" borderId="2" xfId="0" applyNumberFormat="1" applyFont="1" applyFill="1" applyBorder="1" applyAlignment="1">
      <alignment vertical="center"/>
    </xf>
    <xf numFmtId="176" fontId="6" fillId="0" borderId="4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10" workbookViewId="0">
      <selection activeCell="D25" sqref="D25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41" customHeight="1" spans="1:12">
      <c r="A1" s="8" t="s">
        <v>0</v>
      </c>
      <c r="B1" s="9"/>
      <c r="C1" s="9"/>
      <c r="D1" s="9"/>
      <c r="E1" s="9"/>
      <c r="F1" s="10"/>
      <c r="G1" s="10"/>
      <c r="H1" s="9"/>
      <c r="I1" s="10"/>
      <c r="J1" s="9"/>
      <c r="K1" s="21"/>
      <c r="L1" s="21"/>
    </row>
    <row r="2" ht="30" customHeight="1" spans="1:12">
      <c r="A2" s="11" t="s">
        <v>1</v>
      </c>
      <c r="B2" s="12">
        <v>43644</v>
      </c>
      <c r="C2" s="13" t="s">
        <v>2</v>
      </c>
      <c r="D2" s="14">
        <v>5167999.09</v>
      </c>
      <c r="E2" s="15" t="s">
        <v>3</v>
      </c>
      <c r="F2" s="16" t="s">
        <v>4</v>
      </c>
      <c r="G2" s="17" t="s">
        <v>5</v>
      </c>
      <c r="H2" s="18" t="s">
        <v>6</v>
      </c>
      <c r="I2" s="61"/>
      <c r="J2" s="62"/>
      <c r="K2" s="21"/>
      <c r="L2" s="21"/>
    </row>
    <row r="3" ht="18" customHeight="1" spans="1:12">
      <c r="A3" s="11" t="s">
        <v>7</v>
      </c>
      <c r="B3" s="19"/>
      <c r="C3" s="13" t="s">
        <v>8</v>
      </c>
      <c r="D3" s="13"/>
      <c r="H3" s="20"/>
      <c r="I3" s="54"/>
      <c r="J3" s="20"/>
      <c r="K3" s="21"/>
      <c r="L3" s="21"/>
    </row>
    <row r="4" ht="18" customHeight="1" spans="1:12">
      <c r="A4" s="2" t="s">
        <v>9</v>
      </c>
      <c r="H4" s="21"/>
      <c r="I4" s="63"/>
      <c r="J4" s="21"/>
      <c r="K4" s="21"/>
      <c r="L4" s="21"/>
    </row>
    <row r="5" ht="18" customHeight="1" spans="1:10">
      <c r="A5" s="22" t="s">
        <v>10</v>
      </c>
      <c r="B5" s="23" t="s">
        <v>11</v>
      </c>
      <c r="C5" s="22" t="s">
        <v>12</v>
      </c>
      <c r="D5" s="22"/>
      <c r="E5" s="22" t="s">
        <v>13</v>
      </c>
      <c r="F5" s="23"/>
      <c r="G5" s="23" t="s">
        <v>14</v>
      </c>
      <c r="H5" s="24" t="s">
        <v>15</v>
      </c>
      <c r="I5" s="23"/>
      <c r="J5" s="24"/>
    </row>
    <row r="6" ht="18" customHeight="1" spans="1:10">
      <c r="A6" s="22"/>
      <c r="B6" s="23"/>
      <c r="C6" s="22" t="s">
        <v>16</v>
      </c>
      <c r="D6" s="22" t="s">
        <v>17</v>
      </c>
      <c r="E6" s="22" t="s">
        <v>16</v>
      </c>
      <c r="F6" s="23" t="s">
        <v>17</v>
      </c>
      <c r="G6" s="23"/>
      <c r="H6" s="24" t="s">
        <v>18</v>
      </c>
      <c r="I6" s="23" t="s">
        <v>19</v>
      </c>
      <c r="J6" s="24" t="s">
        <v>20</v>
      </c>
    </row>
    <row r="7" ht="18" customHeight="1" spans="1:10">
      <c r="A7" s="30"/>
      <c r="B7" s="31">
        <f t="shared" ref="B7:B8" si="0">G7/(1+C7+E7)</f>
        <v>0</v>
      </c>
      <c r="C7" s="32">
        <v>0.02</v>
      </c>
      <c r="D7" s="26">
        <f t="shared" ref="D7:D8" si="1">G7/(1+E7+C7)*C7</f>
        <v>0</v>
      </c>
      <c r="E7" s="32">
        <v>0.08</v>
      </c>
      <c r="F7" s="31">
        <f t="shared" ref="F7:F8" si="2">G7/(1+C7+E7)*E7</f>
        <v>0</v>
      </c>
      <c r="G7" s="80"/>
      <c r="H7" s="30">
        <v>43881</v>
      </c>
      <c r="I7" s="31">
        <v>1200000</v>
      </c>
      <c r="J7" s="64" t="s">
        <v>21</v>
      </c>
    </row>
    <row r="8" ht="18" customHeight="1" spans="1:10">
      <c r="A8" s="30"/>
      <c r="B8" s="31">
        <f t="shared" si="0"/>
        <v>0</v>
      </c>
      <c r="C8" s="32">
        <v>0.02</v>
      </c>
      <c r="D8" s="26">
        <f t="shared" si="1"/>
        <v>0</v>
      </c>
      <c r="E8" s="32">
        <v>0.08</v>
      </c>
      <c r="F8" s="31">
        <f t="shared" si="2"/>
        <v>0</v>
      </c>
      <c r="G8" s="80"/>
      <c r="H8" s="30"/>
      <c r="I8" s="31"/>
      <c r="J8" s="64"/>
    </row>
    <row r="9" ht="18" customHeight="1" spans="1:10">
      <c r="A9" s="30"/>
      <c r="B9" s="31">
        <f t="shared" ref="B8:B10" si="3">G9/(1+C9+E9)</f>
        <v>0</v>
      </c>
      <c r="C9" s="32">
        <v>0.02</v>
      </c>
      <c r="D9" s="26">
        <f t="shared" ref="D8:D10" si="4">G9/(1+E9+C9)*C9</f>
        <v>0</v>
      </c>
      <c r="E9" s="32">
        <v>0.08</v>
      </c>
      <c r="F9" s="31">
        <f t="shared" ref="F8:F10" si="5">G9/(1+C9+E9)*E9</f>
        <v>0</v>
      </c>
      <c r="G9" s="80"/>
      <c r="H9" s="30"/>
      <c r="I9" s="31"/>
      <c r="J9" s="64"/>
    </row>
    <row r="10" ht="18" customHeight="1" spans="1:10">
      <c r="A10" s="30"/>
      <c r="B10" s="31">
        <f t="shared" si="3"/>
        <v>0</v>
      </c>
      <c r="C10" s="32">
        <v>0.02</v>
      </c>
      <c r="D10" s="26">
        <f t="shared" si="4"/>
        <v>0</v>
      </c>
      <c r="E10" s="32">
        <v>0.08</v>
      </c>
      <c r="F10" s="31">
        <f t="shared" si="5"/>
        <v>0</v>
      </c>
      <c r="G10" s="80"/>
      <c r="H10" s="30"/>
      <c r="I10" s="31"/>
      <c r="J10" s="64"/>
    </row>
    <row r="11" ht="18" customHeight="1" spans="1:10">
      <c r="A11" s="34" t="s">
        <v>22</v>
      </c>
      <c r="B11" s="46">
        <f>SUM(B7:B10)</f>
        <v>0</v>
      </c>
      <c r="C11" s="45"/>
      <c r="D11" s="60">
        <f t="shared" ref="D11:G11" si="6">SUM(D7:D10)</f>
        <v>0</v>
      </c>
      <c r="E11" s="45"/>
      <c r="F11" s="48">
        <f t="shared" si="6"/>
        <v>0</v>
      </c>
      <c r="G11" s="60">
        <f t="shared" si="6"/>
        <v>0</v>
      </c>
      <c r="H11" s="37"/>
      <c r="I11" s="60">
        <f>SUM(I7:I10)</f>
        <v>1200000</v>
      </c>
      <c r="J11" s="37"/>
    </row>
    <row r="12" ht="18" customHeight="1" spans="1:12">
      <c r="A12" s="2" t="s">
        <v>23</v>
      </c>
      <c r="J12" s="4"/>
      <c r="K12" s="4"/>
      <c r="L12" s="6"/>
    </row>
    <row r="13" ht="18" customHeight="1" spans="1:15">
      <c r="A13" s="38" t="s">
        <v>24</v>
      </c>
      <c r="B13" s="23" t="s">
        <v>25</v>
      </c>
      <c r="C13" s="22" t="s">
        <v>26</v>
      </c>
      <c r="D13" s="22" t="s">
        <v>27</v>
      </c>
      <c r="E13" s="22" t="s">
        <v>16</v>
      </c>
      <c r="F13" s="23" t="s">
        <v>28</v>
      </c>
      <c r="G13" s="23" t="s">
        <v>14</v>
      </c>
      <c r="H13" s="22" t="s">
        <v>29</v>
      </c>
      <c r="I13" s="23" t="s">
        <v>30</v>
      </c>
      <c r="J13" s="22" t="s">
        <v>20</v>
      </c>
      <c r="K13" s="65" t="s">
        <v>31</v>
      </c>
      <c r="L13" s="24" t="s">
        <v>32</v>
      </c>
      <c r="M13" s="24" t="s">
        <v>33</v>
      </c>
      <c r="N13" s="24" t="s">
        <v>34</v>
      </c>
      <c r="O13" s="24" t="s">
        <v>35</v>
      </c>
    </row>
    <row r="14" s="1" customFormat="1" ht="18" customHeight="1" spans="1:15">
      <c r="A14" s="39">
        <v>43891</v>
      </c>
      <c r="B14" s="19">
        <v>592938.04</v>
      </c>
      <c r="C14" s="40">
        <v>7</v>
      </c>
      <c r="D14" s="41" t="s">
        <v>36</v>
      </c>
      <c r="E14" s="41" t="s">
        <v>36</v>
      </c>
      <c r="F14" s="19">
        <v>77081.96</v>
      </c>
      <c r="G14" s="80">
        <f>B14+F14</f>
        <v>670020</v>
      </c>
      <c r="H14" s="30">
        <v>43903</v>
      </c>
      <c r="I14" s="31">
        <v>670020</v>
      </c>
      <c r="J14" s="64" t="s">
        <v>21</v>
      </c>
      <c r="K14" s="66" t="s">
        <v>37</v>
      </c>
      <c r="L14" s="67" t="s">
        <v>38</v>
      </c>
      <c r="M14" s="68" t="s">
        <v>39</v>
      </c>
      <c r="N14" s="68" t="s">
        <v>39</v>
      </c>
      <c r="O14" s="67"/>
    </row>
    <row r="15" s="1" customFormat="1" ht="18" customHeight="1" spans="1:15">
      <c r="A15" s="39">
        <v>43891</v>
      </c>
      <c r="B15" s="19">
        <f>21019.42+96553.4+96553.4+96553.4</f>
        <v>310679.62</v>
      </c>
      <c r="C15" s="40">
        <v>4</v>
      </c>
      <c r="D15" s="41" t="s">
        <v>36</v>
      </c>
      <c r="E15" s="41" t="s">
        <v>36</v>
      </c>
      <c r="F15" s="19">
        <f>630.58+2896.6*3</f>
        <v>9320.38</v>
      </c>
      <c r="G15" s="80">
        <f>B15+F15</f>
        <v>320000</v>
      </c>
      <c r="H15" s="25"/>
      <c r="I15" s="26"/>
      <c r="J15" s="64"/>
      <c r="K15" s="66" t="s">
        <v>40</v>
      </c>
      <c r="L15" s="67"/>
      <c r="M15" s="68"/>
      <c r="N15" s="68" t="s">
        <v>39</v>
      </c>
      <c r="O15" s="67"/>
    </row>
    <row r="16" s="1" customFormat="1" ht="18" customHeight="1" spans="1:15">
      <c r="A16" s="39"/>
      <c r="B16" s="19">
        <f t="shared" ref="B14:B27" si="7">ROUND(G16/(1+E16),2)</f>
        <v>0</v>
      </c>
      <c r="C16" s="40"/>
      <c r="D16" s="41"/>
      <c r="E16" s="44"/>
      <c r="F16" s="19">
        <f t="shared" ref="F14:F27" si="8">ROUND(G16/(1+E16)*E16,2)</f>
        <v>0</v>
      </c>
      <c r="G16" s="80"/>
      <c r="H16" s="30"/>
      <c r="I16" s="31"/>
      <c r="J16" s="64"/>
      <c r="K16" s="66"/>
      <c r="L16" s="67"/>
      <c r="M16" s="68"/>
      <c r="N16" s="68"/>
      <c r="O16" s="67"/>
    </row>
    <row r="17" s="1" customFormat="1" ht="18" customHeight="1" spans="1:15">
      <c r="A17" s="39"/>
      <c r="B17" s="19">
        <f t="shared" si="7"/>
        <v>0</v>
      </c>
      <c r="C17" s="40"/>
      <c r="D17" s="41"/>
      <c r="E17" s="44"/>
      <c r="F17" s="19">
        <f t="shared" si="8"/>
        <v>0</v>
      </c>
      <c r="G17" s="80"/>
      <c r="H17" s="30"/>
      <c r="I17" s="31"/>
      <c r="J17" s="64"/>
      <c r="K17" s="66"/>
      <c r="L17" s="67"/>
      <c r="M17" s="68"/>
      <c r="N17" s="68"/>
      <c r="O17" s="67"/>
    </row>
    <row r="18" s="1" customFormat="1" ht="18" customHeight="1" spans="1:15">
      <c r="A18" s="39"/>
      <c r="B18" s="19">
        <f t="shared" si="7"/>
        <v>0</v>
      </c>
      <c r="C18" s="40"/>
      <c r="D18" s="41"/>
      <c r="E18" s="44"/>
      <c r="F18" s="19">
        <f t="shared" si="8"/>
        <v>0</v>
      </c>
      <c r="G18" s="80"/>
      <c r="H18" s="30"/>
      <c r="I18" s="31"/>
      <c r="J18" s="64"/>
      <c r="K18" s="66"/>
      <c r="L18" s="67"/>
      <c r="M18" s="68"/>
      <c r="N18" s="68"/>
      <c r="O18" s="67"/>
    </row>
    <row r="19" s="1" customFormat="1" ht="18" customHeight="1" spans="1:15">
      <c r="A19" s="39"/>
      <c r="B19" s="19">
        <f t="shared" si="7"/>
        <v>0</v>
      </c>
      <c r="C19" s="40"/>
      <c r="D19" s="41"/>
      <c r="E19" s="44"/>
      <c r="F19" s="19">
        <f t="shared" si="8"/>
        <v>0</v>
      </c>
      <c r="G19" s="80"/>
      <c r="H19" s="30"/>
      <c r="I19" s="31">
        <v>100</v>
      </c>
      <c r="J19" s="64" t="s">
        <v>41</v>
      </c>
      <c r="K19" s="66" t="s">
        <v>42</v>
      </c>
      <c r="L19" s="67" t="s">
        <v>43</v>
      </c>
      <c r="M19" s="68"/>
      <c r="N19" s="68"/>
      <c r="O19" s="67"/>
    </row>
    <row r="20" s="1" customFormat="1" ht="18" customHeight="1" spans="1:15">
      <c r="A20" s="39"/>
      <c r="B20" s="19">
        <f t="shared" si="7"/>
        <v>0</v>
      </c>
      <c r="C20" s="40"/>
      <c r="D20" s="41"/>
      <c r="E20" s="44"/>
      <c r="F20" s="19">
        <f t="shared" si="8"/>
        <v>0</v>
      </c>
      <c r="G20" s="80"/>
      <c r="H20" s="30"/>
      <c r="I20" s="76">
        <v>12000</v>
      </c>
      <c r="J20" s="64" t="s">
        <v>41</v>
      </c>
      <c r="K20" s="66" t="s">
        <v>44</v>
      </c>
      <c r="L20" s="67" t="s">
        <v>45</v>
      </c>
      <c r="M20" s="68"/>
      <c r="N20" s="68"/>
      <c r="O20" s="67"/>
    </row>
    <row r="21" s="1" customFormat="1" ht="18" customHeight="1" spans="1:15">
      <c r="A21" s="39"/>
      <c r="B21" s="19">
        <f t="shared" si="7"/>
        <v>0</v>
      </c>
      <c r="C21" s="40"/>
      <c r="D21" s="41"/>
      <c r="E21" s="44"/>
      <c r="F21" s="19">
        <f t="shared" si="8"/>
        <v>0</v>
      </c>
      <c r="G21" s="80"/>
      <c r="H21" s="30"/>
      <c r="I21" s="31">
        <v>192000</v>
      </c>
      <c r="J21" s="64" t="s">
        <v>41</v>
      </c>
      <c r="K21" s="66" t="s">
        <v>46</v>
      </c>
      <c r="L21" s="67" t="s">
        <v>45</v>
      </c>
      <c r="M21" s="68"/>
      <c r="N21" s="68"/>
      <c r="O21" s="67"/>
    </row>
    <row r="22" s="1" customFormat="1" ht="18" customHeight="1" spans="1:15">
      <c r="A22" s="39"/>
      <c r="B22" s="19">
        <f t="shared" si="7"/>
        <v>0</v>
      </c>
      <c r="C22" s="40"/>
      <c r="D22" s="41"/>
      <c r="E22" s="44"/>
      <c r="F22" s="19">
        <f t="shared" si="8"/>
        <v>0</v>
      </c>
      <c r="G22" s="80"/>
      <c r="H22" s="30"/>
      <c r="I22" s="31"/>
      <c r="J22" s="64"/>
      <c r="K22" s="66"/>
      <c r="L22" s="67"/>
      <c r="M22" s="68"/>
      <c r="N22" s="68"/>
      <c r="O22" s="67"/>
    </row>
    <row r="23" s="1" customFormat="1" ht="18" customHeight="1" spans="1:15">
      <c r="A23" s="39"/>
      <c r="B23" s="19">
        <f t="shared" si="7"/>
        <v>0</v>
      </c>
      <c r="C23" s="40"/>
      <c r="D23" s="41"/>
      <c r="E23" s="44"/>
      <c r="F23" s="19">
        <f t="shared" si="8"/>
        <v>0</v>
      </c>
      <c r="G23" s="80"/>
      <c r="H23" s="30"/>
      <c r="I23" s="31"/>
      <c r="J23" s="64"/>
      <c r="K23" s="66"/>
      <c r="L23" s="67"/>
      <c r="M23" s="68"/>
      <c r="N23" s="68"/>
      <c r="O23" s="67"/>
    </row>
    <row r="24" s="1" customFormat="1" ht="18" customHeight="1" spans="1:15">
      <c r="A24" s="39"/>
      <c r="B24" s="19">
        <f t="shared" si="7"/>
        <v>0</v>
      </c>
      <c r="C24" s="40"/>
      <c r="D24" s="41"/>
      <c r="E24" s="44"/>
      <c r="F24" s="19">
        <f t="shared" si="8"/>
        <v>0</v>
      </c>
      <c r="G24" s="80"/>
      <c r="H24" s="30"/>
      <c r="I24" s="31"/>
      <c r="J24" s="64"/>
      <c r="K24" s="66"/>
      <c r="L24" s="67"/>
      <c r="M24" s="68"/>
      <c r="N24" s="68"/>
      <c r="O24" s="67"/>
    </row>
    <row r="25" s="1" customFormat="1" ht="18" customHeight="1" spans="1:15">
      <c r="A25" s="39"/>
      <c r="B25" s="19">
        <f t="shared" si="7"/>
        <v>0</v>
      </c>
      <c r="C25" s="40"/>
      <c r="D25" s="41"/>
      <c r="E25" s="44"/>
      <c r="F25" s="19">
        <f t="shared" si="8"/>
        <v>0</v>
      </c>
      <c r="G25" s="80"/>
      <c r="H25" s="30"/>
      <c r="I25" s="31"/>
      <c r="J25" s="64"/>
      <c r="K25" s="66"/>
      <c r="L25" s="67"/>
      <c r="M25" s="68"/>
      <c r="N25" s="68"/>
      <c r="O25" s="67"/>
    </row>
    <row r="26" s="1" customFormat="1" ht="18" customHeight="1" spans="1:15">
      <c r="A26" s="39"/>
      <c r="B26" s="19">
        <f t="shared" si="7"/>
        <v>0</v>
      </c>
      <c r="C26" s="40"/>
      <c r="D26" s="41"/>
      <c r="E26" s="44"/>
      <c r="F26" s="19">
        <f t="shared" si="8"/>
        <v>0</v>
      </c>
      <c r="G26" s="80"/>
      <c r="H26" s="30"/>
      <c r="I26" s="31"/>
      <c r="J26" s="64"/>
      <c r="K26" s="66"/>
      <c r="L26" s="67"/>
      <c r="M26" s="68"/>
      <c r="N26" s="68"/>
      <c r="O26" s="67"/>
    </row>
    <row r="27" s="1" customFormat="1" ht="18" customHeight="1" spans="1:15">
      <c r="A27" s="39"/>
      <c r="B27" s="19">
        <f t="shared" si="7"/>
        <v>0</v>
      </c>
      <c r="C27" s="40"/>
      <c r="D27" s="41"/>
      <c r="E27" s="44"/>
      <c r="F27" s="19">
        <f t="shared" si="8"/>
        <v>0</v>
      </c>
      <c r="G27" s="80"/>
      <c r="H27" s="30"/>
      <c r="I27" s="31"/>
      <c r="J27" s="64"/>
      <c r="K27" s="66"/>
      <c r="L27" s="67"/>
      <c r="M27" s="68"/>
      <c r="N27" s="68"/>
      <c r="O27" s="67"/>
    </row>
    <row r="28" s="1" customFormat="1" ht="18" customHeight="1" spans="1:15">
      <c r="A28" s="39"/>
      <c r="B28" s="19">
        <f t="shared" ref="B15:B31" si="9">ROUND(G28/(1+E28),2)</f>
        <v>0</v>
      </c>
      <c r="C28" s="40"/>
      <c r="D28" s="41"/>
      <c r="E28" s="44"/>
      <c r="F28" s="19">
        <f t="shared" ref="F15:F31" si="10">ROUND(G28/(1+E28)*E28,2)</f>
        <v>0</v>
      </c>
      <c r="G28" s="80"/>
      <c r="H28" s="30"/>
      <c r="I28" s="31"/>
      <c r="J28" s="64"/>
      <c r="K28" s="66"/>
      <c r="L28" s="67"/>
      <c r="M28" s="68"/>
      <c r="N28" s="68"/>
      <c r="O28" s="67"/>
    </row>
    <row r="29" s="1" customFormat="1" ht="18" customHeight="1" spans="1:15">
      <c r="A29" s="39"/>
      <c r="B29" s="19">
        <f t="shared" si="9"/>
        <v>0</v>
      </c>
      <c r="C29" s="40"/>
      <c r="D29" s="41"/>
      <c r="E29" s="44"/>
      <c r="F29" s="19">
        <f t="shared" si="10"/>
        <v>0</v>
      </c>
      <c r="G29" s="80"/>
      <c r="H29" s="30"/>
      <c r="I29" s="31"/>
      <c r="J29" s="64"/>
      <c r="K29" s="66"/>
      <c r="L29" s="67"/>
      <c r="M29" s="68"/>
      <c r="N29" s="68"/>
      <c r="O29" s="67"/>
    </row>
    <row r="30" s="1" customFormat="1" ht="18" customHeight="1" spans="1:15">
      <c r="A30" s="39"/>
      <c r="B30" s="19">
        <f t="shared" si="9"/>
        <v>0</v>
      </c>
      <c r="C30" s="40"/>
      <c r="D30" s="41"/>
      <c r="E30" s="44"/>
      <c r="F30" s="19">
        <f t="shared" si="10"/>
        <v>0</v>
      </c>
      <c r="G30" s="80"/>
      <c r="H30" s="30"/>
      <c r="I30" s="31"/>
      <c r="J30" s="64"/>
      <c r="K30" s="66"/>
      <c r="L30" s="67"/>
      <c r="M30" s="68"/>
      <c r="N30" s="68"/>
      <c r="O30" s="67"/>
    </row>
    <row r="31" s="1" customFormat="1" ht="18" customHeight="1" spans="1:15">
      <c r="A31" s="39"/>
      <c r="B31" s="19">
        <f t="shared" si="9"/>
        <v>0</v>
      </c>
      <c r="C31" s="40"/>
      <c r="D31" s="41"/>
      <c r="E31" s="44"/>
      <c r="F31" s="19">
        <f t="shared" si="10"/>
        <v>0</v>
      </c>
      <c r="G31" s="80"/>
      <c r="H31" s="30"/>
      <c r="I31" s="31"/>
      <c r="J31" s="64"/>
      <c r="K31" s="66"/>
      <c r="L31" s="67"/>
      <c r="M31" s="68"/>
      <c r="N31" s="68"/>
      <c r="O31" s="67"/>
    </row>
    <row r="32" ht="18" customHeight="1" spans="1:15">
      <c r="A32" s="45" t="s">
        <v>22</v>
      </c>
      <c r="B32" s="46">
        <f t="shared" ref="B32:G32" si="11">SUM(B14:B31)</f>
        <v>903617.66</v>
      </c>
      <c r="C32" s="45"/>
      <c r="D32" s="47"/>
      <c r="E32" s="47"/>
      <c r="F32" s="48">
        <f t="shared" si="11"/>
        <v>86402.34</v>
      </c>
      <c r="G32" s="81">
        <f t="shared" si="11"/>
        <v>990020</v>
      </c>
      <c r="H32" s="50"/>
      <c r="I32" s="60">
        <f>SUM(I14:I31)</f>
        <v>874120</v>
      </c>
      <c r="J32" s="77"/>
      <c r="K32" s="47"/>
      <c r="L32" s="37"/>
      <c r="M32" s="64"/>
      <c r="N32" s="64"/>
      <c r="O32" s="37"/>
    </row>
    <row r="33" ht="18" customHeight="1" spans="1:14">
      <c r="A33" s="51" t="s">
        <v>47</v>
      </c>
      <c r="B33" s="52">
        <f>B11*0.936</f>
        <v>0</v>
      </c>
      <c r="C33" s="51"/>
      <c r="D33" s="53"/>
      <c r="E33" s="53"/>
      <c r="F33" s="52"/>
      <c r="G33" s="52">
        <f>G11-G32</f>
        <v>-990020</v>
      </c>
      <c r="H33" s="24" t="s">
        <v>48</v>
      </c>
      <c r="I33" s="60">
        <f>I11-I32</f>
        <v>325880</v>
      </c>
      <c r="J33" s="7"/>
      <c r="K33" s="78"/>
      <c r="M33" s="79"/>
      <c r="N33" s="79"/>
    </row>
    <row r="34" ht="18" customHeight="1" spans="1:14">
      <c r="A34" s="51" t="s">
        <v>49</v>
      </c>
      <c r="B34" s="52">
        <f>B33-B32</f>
        <v>-903617.66</v>
      </c>
      <c r="C34" s="51"/>
      <c r="D34" s="53"/>
      <c r="E34" s="53"/>
      <c r="F34" s="52"/>
      <c r="G34" s="52"/>
      <c r="H34" s="55"/>
      <c r="I34" s="52"/>
      <c r="J34" s="7"/>
      <c r="K34" s="78"/>
      <c r="M34" s="79"/>
      <c r="N34" s="79"/>
    </row>
    <row r="35" ht="18" customHeight="1" spans="1:3">
      <c r="A35" s="2" t="s">
        <v>50</v>
      </c>
      <c r="C35" s="2"/>
    </row>
    <row r="36" ht="18" customHeight="1" spans="1:6">
      <c r="A36" s="24" t="s">
        <v>51</v>
      </c>
      <c r="B36" s="23" t="s">
        <v>52</v>
      </c>
      <c r="C36" s="37"/>
      <c r="D36" s="24" t="s">
        <v>51</v>
      </c>
      <c r="E36" s="22" t="s">
        <v>16</v>
      </c>
      <c r="F36" s="23" t="s">
        <v>52</v>
      </c>
    </row>
    <row r="37" ht="18" customHeight="1" spans="1:6">
      <c r="A37" s="37" t="s">
        <v>53</v>
      </c>
      <c r="B37" s="19">
        <f>(B33-B32)*0.25</f>
        <v>-225904.415</v>
      </c>
      <c r="C37" s="37"/>
      <c r="D37" s="34" t="s">
        <v>54</v>
      </c>
      <c r="E37" s="24" t="s">
        <v>55</v>
      </c>
      <c r="F37" s="48">
        <f>F11-F32</f>
        <v>-86402.34</v>
      </c>
    </row>
    <row r="38" ht="18" customHeight="1" spans="1:6">
      <c r="A38" s="37" t="s">
        <v>56</v>
      </c>
      <c r="B38" s="57"/>
      <c r="C38" s="37"/>
      <c r="D38" s="58" t="s">
        <v>57</v>
      </c>
      <c r="E38" s="15">
        <v>0.05</v>
      </c>
      <c r="F38" s="31">
        <f>F37*E38</f>
        <v>-4320.117</v>
      </c>
    </row>
    <row r="39" ht="18" customHeight="1" spans="1:6">
      <c r="A39" s="37" t="s">
        <v>58</v>
      </c>
      <c r="B39" s="57"/>
      <c r="C39" s="37"/>
      <c r="D39" s="58" t="s">
        <v>59</v>
      </c>
      <c r="E39" s="15">
        <v>0.03</v>
      </c>
      <c r="F39" s="31">
        <f>F37*E39</f>
        <v>-2592.0702</v>
      </c>
    </row>
    <row r="40" ht="18" customHeight="1" spans="1:6">
      <c r="A40" s="37"/>
      <c r="B40" s="31"/>
      <c r="C40" s="37"/>
      <c r="D40" s="58" t="s">
        <v>60</v>
      </c>
      <c r="E40" s="15">
        <v>0.02</v>
      </c>
      <c r="F40" s="31">
        <f>F37*E40</f>
        <v>-1728.0468</v>
      </c>
    </row>
    <row r="41" ht="18" customHeight="1" spans="1:6">
      <c r="A41" s="34" t="s">
        <v>61</v>
      </c>
      <c r="B41" s="46">
        <f>SUM(B37:B40)</f>
        <v>-225904.415</v>
      </c>
      <c r="C41" s="37"/>
      <c r="D41" s="38" t="s">
        <v>61</v>
      </c>
      <c r="E41" s="34"/>
      <c r="F41" s="48">
        <f>SUM(F37:F40)</f>
        <v>-95042.574</v>
      </c>
    </row>
    <row r="42" ht="18" customHeight="1" spans="3:6">
      <c r="C42" s="2"/>
      <c r="D42" s="13" t="s">
        <v>56</v>
      </c>
      <c r="E42" s="59">
        <v>0.0003</v>
      </c>
      <c r="F42" s="31">
        <f>G11*E42</f>
        <v>0</v>
      </c>
    </row>
    <row r="43" ht="18" customHeight="1" spans="3:6">
      <c r="C43" s="2"/>
      <c r="D43" s="13" t="s">
        <v>58</v>
      </c>
      <c r="E43" s="59">
        <v>0.0006</v>
      </c>
      <c r="F43" s="31">
        <f>B37</f>
        <v>-225904.415</v>
      </c>
    </row>
    <row r="44" ht="18" customHeight="1" spans="3:6">
      <c r="C44" s="2"/>
      <c r="D44" s="22" t="s">
        <v>61</v>
      </c>
      <c r="E44" s="47"/>
      <c r="F44" s="60">
        <f>F43+F42</f>
        <v>-225904.415</v>
      </c>
    </row>
    <row r="45" ht="18" customHeight="1" spans="3:6">
      <c r="C45" s="2"/>
      <c r="D45" s="22" t="s">
        <v>22</v>
      </c>
      <c r="E45" s="45"/>
      <c r="F45" s="60">
        <f>F41+F44</f>
        <v>-320946.989</v>
      </c>
    </row>
    <row r="46" ht="18" customHeight="1" spans="3:6">
      <c r="C46" s="2"/>
      <c r="D46" s="45" t="s">
        <v>53</v>
      </c>
      <c r="E46" s="47">
        <v>0.016</v>
      </c>
      <c r="F46" s="60">
        <f>B11*E46</f>
        <v>0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"/>
  <sheetViews>
    <sheetView tabSelected="1" workbookViewId="0">
      <selection activeCell="A1" sqref="A1:J1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hidden="1" customWidth="1"/>
    <col min="7" max="7" width="14.125" style="5" customWidth="1"/>
    <col min="8" max="8" width="9.625" style="4" customWidth="1"/>
    <col min="9" max="9" width="13.875" style="3" customWidth="1"/>
    <col min="10" max="10" width="6.125" style="6" customWidth="1"/>
    <col min="11" max="11" width="31.5" style="7" customWidth="1"/>
    <col min="12" max="12" width="12.75" style="7" customWidth="1"/>
    <col min="13" max="13" width="6" style="7" customWidth="1"/>
    <col min="14" max="14" width="5.625" style="7" customWidth="1"/>
    <col min="15" max="16384" width="9" style="7"/>
  </cols>
  <sheetData>
    <row r="1" ht="41" customHeight="1" spans="1:12">
      <c r="A1" s="8" t="s">
        <v>0</v>
      </c>
      <c r="B1" s="9"/>
      <c r="C1" s="9"/>
      <c r="D1" s="9"/>
      <c r="E1" s="9"/>
      <c r="F1" s="10"/>
      <c r="G1" s="10"/>
      <c r="H1" s="9"/>
      <c r="I1" s="10"/>
      <c r="J1" s="9"/>
      <c r="K1" s="21"/>
      <c r="L1" s="21"/>
    </row>
    <row r="2" ht="30" customHeight="1" spans="1:12">
      <c r="A2" s="11" t="s">
        <v>1</v>
      </c>
      <c r="B2" s="12">
        <v>43644</v>
      </c>
      <c r="C2" s="13" t="s">
        <v>2</v>
      </c>
      <c r="D2" s="14">
        <v>5167999.09</v>
      </c>
      <c r="E2" s="15" t="s">
        <v>3</v>
      </c>
      <c r="F2" s="16" t="s">
        <v>4</v>
      </c>
      <c r="G2" s="17" t="s">
        <v>5</v>
      </c>
      <c r="H2" s="18" t="s">
        <v>6</v>
      </c>
      <c r="I2" s="61"/>
      <c r="J2" s="62"/>
      <c r="K2" s="21"/>
      <c r="L2" s="21"/>
    </row>
    <row r="3" ht="18" customHeight="1" spans="1:12">
      <c r="A3" s="11" t="s">
        <v>7</v>
      </c>
      <c r="B3" s="19"/>
      <c r="C3" s="13" t="s">
        <v>8</v>
      </c>
      <c r="D3" s="13"/>
      <c r="H3" s="20"/>
      <c r="I3" s="54"/>
      <c r="J3" s="20"/>
      <c r="K3" s="21"/>
      <c r="L3" s="21"/>
    </row>
    <row r="4" ht="18" customHeight="1" spans="1:12">
      <c r="A4" s="2" t="s">
        <v>9</v>
      </c>
      <c r="H4" s="21"/>
      <c r="I4" s="63"/>
      <c r="J4" s="21"/>
      <c r="K4" s="21"/>
      <c r="L4" s="21"/>
    </row>
    <row r="5" ht="18" customHeight="1" spans="1:10">
      <c r="A5" s="22" t="s">
        <v>10</v>
      </c>
      <c r="B5" s="23" t="s">
        <v>11</v>
      </c>
      <c r="C5" s="22" t="s">
        <v>12</v>
      </c>
      <c r="D5" s="22"/>
      <c r="E5" s="22" t="s">
        <v>13</v>
      </c>
      <c r="F5" s="23"/>
      <c r="G5" s="23" t="s">
        <v>14</v>
      </c>
      <c r="H5" s="24" t="s">
        <v>15</v>
      </c>
      <c r="I5" s="23"/>
      <c r="J5" s="24"/>
    </row>
    <row r="6" ht="18" customHeight="1" spans="1:10">
      <c r="A6" s="22"/>
      <c r="B6" s="23"/>
      <c r="C6" s="22" t="s">
        <v>16</v>
      </c>
      <c r="D6" s="22" t="s">
        <v>17</v>
      </c>
      <c r="E6" s="22" t="s">
        <v>16</v>
      </c>
      <c r="F6" s="23" t="s">
        <v>17</v>
      </c>
      <c r="G6" s="23"/>
      <c r="H6" s="24" t="s">
        <v>18</v>
      </c>
      <c r="I6" s="23" t="s">
        <v>19</v>
      </c>
      <c r="J6" s="24" t="s">
        <v>20</v>
      </c>
    </row>
    <row r="7" ht="18" customHeight="1" spans="1:10">
      <c r="A7" s="25">
        <v>44309</v>
      </c>
      <c r="B7" s="26">
        <f t="shared" ref="B7:B10" si="0">G7/(1+C7+E7)</f>
        <v>1834862.3853211</v>
      </c>
      <c r="C7" s="27">
        <v>0.02</v>
      </c>
      <c r="D7" s="26">
        <f t="shared" ref="D7:D10" si="1">G7/(1+E7+C7)*C7</f>
        <v>36697.247706422</v>
      </c>
      <c r="E7" s="28">
        <v>0.07</v>
      </c>
      <c r="F7" s="26">
        <f t="shared" ref="F7:F10" si="2">G7/(1+C7+E7)*E7</f>
        <v>128440.366972477</v>
      </c>
      <c r="G7" s="29">
        <v>2000000</v>
      </c>
      <c r="H7" s="30">
        <v>43881</v>
      </c>
      <c r="I7" s="31">
        <v>1200000</v>
      </c>
      <c r="J7" s="64" t="s">
        <v>21</v>
      </c>
    </row>
    <row r="8" ht="18" customHeight="1" spans="1:10">
      <c r="A8" s="25"/>
      <c r="B8" s="26">
        <f t="shared" si="0"/>
        <v>0</v>
      </c>
      <c r="C8" s="27">
        <v>0.02</v>
      </c>
      <c r="D8" s="26">
        <f t="shared" si="1"/>
        <v>0</v>
      </c>
      <c r="E8" s="28">
        <v>0.07</v>
      </c>
      <c r="F8" s="26">
        <f t="shared" si="2"/>
        <v>0</v>
      </c>
      <c r="G8" s="29"/>
      <c r="H8" s="30">
        <v>44235</v>
      </c>
      <c r="I8" s="31">
        <v>800000</v>
      </c>
      <c r="J8" s="64" t="s">
        <v>62</v>
      </c>
    </row>
    <row r="9" ht="18" customHeight="1" spans="1:10">
      <c r="A9" s="30"/>
      <c r="B9" s="31">
        <f t="shared" si="0"/>
        <v>0</v>
      </c>
      <c r="C9" s="32">
        <v>0.02</v>
      </c>
      <c r="D9" s="26">
        <f t="shared" si="1"/>
        <v>0</v>
      </c>
      <c r="E9" s="33">
        <v>0.07</v>
      </c>
      <c r="F9" s="31">
        <f t="shared" si="2"/>
        <v>0</v>
      </c>
      <c r="G9" s="29"/>
      <c r="H9" s="30"/>
      <c r="I9" s="31"/>
      <c r="J9" s="64"/>
    </row>
    <row r="10" ht="18" customHeight="1" spans="1:10">
      <c r="A10" s="30"/>
      <c r="B10" s="31">
        <f t="shared" si="0"/>
        <v>0</v>
      </c>
      <c r="C10" s="32">
        <v>0.02</v>
      </c>
      <c r="D10" s="26">
        <f t="shared" si="1"/>
        <v>0</v>
      </c>
      <c r="E10" s="33">
        <v>0.07</v>
      </c>
      <c r="F10" s="31">
        <f t="shared" si="2"/>
        <v>0</v>
      </c>
      <c r="G10" s="29"/>
      <c r="H10" s="30"/>
      <c r="I10" s="31"/>
      <c r="J10" s="64"/>
    </row>
    <row r="11" ht="18" customHeight="1" spans="1:10">
      <c r="A11" s="34" t="s">
        <v>22</v>
      </c>
      <c r="B11" s="35">
        <f t="shared" ref="B11:G11" si="3">SUM(B7:B10)</f>
        <v>1834862.3853211</v>
      </c>
      <c r="C11" s="36"/>
      <c r="D11" s="35">
        <f t="shared" si="3"/>
        <v>36697.247706422</v>
      </c>
      <c r="E11" s="36"/>
      <c r="F11" s="35">
        <f t="shared" si="3"/>
        <v>128440.366972477</v>
      </c>
      <c r="G11" s="23">
        <f t="shared" si="3"/>
        <v>2000000</v>
      </c>
      <c r="H11" s="37"/>
      <c r="I11" s="60">
        <f>SUM(I7:I10)</f>
        <v>2000000</v>
      </c>
      <c r="J11" s="37"/>
    </row>
    <row r="12" ht="18" customHeight="1" spans="1:12">
      <c r="A12" s="2" t="s">
        <v>23</v>
      </c>
      <c r="J12" s="4"/>
      <c r="K12" s="4"/>
      <c r="L12" s="6"/>
    </row>
    <row r="13" ht="18" customHeight="1" spans="1:15">
      <c r="A13" s="38" t="s">
        <v>24</v>
      </c>
      <c r="B13" s="23" t="s">
        <v>25</v>
      </c>
      <c r="C13" s="22" t="s">
        <v>26</v>
      </c>
      <c r="D13" s="22" t="s">
        <v>27</v>
      </c>
      <c r="E13" s="22" t="s">
        <v>16</v>
      </c>
      <c r="F13" s="23" t="s">
        <v>28</v>
      </c>
      <c r="G13" s="23" t="s">
        <v>14</v>
      </c>
      <c r="H13" s="22" t="s">
        <v>29</v>
      </c>
      <c r="I13" s="23" t="s">
        <v>30</v>
      </c>
      <c r="J13" s="22" t="s">
        <v>20</v>
      </c>
      <c r="K13" s="65" t="s">
        <v>31</v>
      </c>
      <c r="L13" s="24" t="s">
        <v>32</v>
      </c>
      <c r="M13" s="24" t="s">
        <v>33</v>
      </c>
      <c r="N13" s="24" t="s">
        <v>34</v>
      </c>
      <c r="O13" s="24" t="s">
        <v>35</v>
      </c>
    </row>
    <row r="14" s="1" customFormat="1" ht="18" customHeight="1" spans="1:15">
      <c r="A14" s="39">
        <v>43891</v>
      </c>
      <c r="B14" s="19">
        <f t="shared" ref="B14:B20" si="4">ROUND(G14/(1+E14),2)</f>
        <v>592938.05</v>
      </c>
      <c r="C14" s="40">
        <v>6</v>
      </c>
      <c r="D14" s="41" t="s">
        <v>36</v>
      </c>
      <c r="E14" s="42">
        <v>0.13</v>
      </c>
      <c r="F14" s="19">
        <f t="shared" ref="F14:F20" si="5">ROUND(G14/(1+E14)*E14,2)</f>
        <v>77081.95</v>
      </c>
      <c r="G14" s="43">
        <v>670020</v>
      </c>
      <c r="H14" s="25">
        <v>43903</v>
      </c>
      <c r="I14" s="26">
        <v>670020</v>
      </c>
      <c r="J14" s="64" t="s">
        <v>21</v>
      </c>
      <c r="K14" s="66" t="s">
        <v>37</v>
      </c>
      <c r="L14" s="67" t="s">
        <v>38</v>
      </c>
      <c r="M14" s="68" t="s">
        <v>39</v>
      </c>
      <c r="N14" s="68" t="s">
        <v>39</v>
      </c>
      <c r="O14" s="67"/>
    </row>
    <row r="15" s="1" customFormat="1" ht="18" customHeight="1" spans="1:15">
      <c r="A15" s="39">
        <v>43891</v>
      </c>
      <c r="B15" s="19">
        <f t="shared" si="4"/>
        <v>310679.61</v>
      </c>
      <c r="C15" s="40">
        <v>3</v>
      </c>
      <c r="D15" s="41" t="s">
        <v>36</v>
      </c>
      <c r="E15" s="42">
        <v>0.03</v>
      </c>
      <c r="F15" s="19">
        <f t="shared" si="5"/>
        <v>9320.39</v>
      </c>
      <c r="G15" s="43">
        <v>320000</v>
      </c>
      <c r="H15" s="25">
        <v>43913</v>
      </c>
      <c r="I15" s="26">
        <v>320000</v>
      </c>
      <c r="J15" s="64" t="s">
        <v>21</v>
      </c>
      <c r="K15" s="66" t="s">
        <v>40</v>
      </c>
      <c r="L15" s="67"/>
      <c r="M15" s="68"/>
      <c r="N15" s="68" t="s">
        <v>39</v>
      </c>
      <c r="O15" s="67"/>
    </row>
    <row r="16" s="1" customFormat="1" ht="18" customHeight="1" spans="1:15">
      <c r="A16" s="39">
        <v>44287</v>
      </c>
      <c r="B16" s="19">
        <f t="shared" si="4"/>
        <v>0</v>
      </c>
      <c r="C16" s="40">
        <v>1</v>
      </c>
      <c r="D16" s="41" t="s">
        <v>36</v>
      </c>
      <c r="E16" s="42">
        <v>0.03</v>
      </c>
      <c r="F16" s="19">
        <f t="shared" si="5"/>
        <v>0</v>
      </c>
      <c r="G16" s="43"/>
      <c r="H16" s="25">
        <v>44236</v>
      </c>
      <c r="I16" s="26">
        <v>800000</v>
      </c>
      <c r="J16" s="69" t="s">
        <v>62</v>
      </c>
      <c r="K16" s="70" t="s">
        <v>63</v>
      </c>
      <c r="L16" s="71" t="s">
        <v>64</v>
      </c>
      <c r="M16" s="68"/>
      <c r="N16" s="68"/>
      <c r="O16" s="67"/>
    </row>
    <row r="17" s="1" customFormat="1" ht="18" customHeight="1" spans="1:15">
      <c r="A17" s="39"/>
      <c r="B17" s="19">
        <f t="shared" si="4"/>
        <v>776699.03</v>
      </c>
      <c r="C17" s="40"/>
      <c r="D17" s="41"/>
      <c r="E17" s="42">
        <v>0.03</v>
      </c>
      <c r="F17" s="19">
        <f t="shared" si="5"/>
        <v>23300.97</v>
      </c>
      <c r="G17" s="43">
        <v>800000</v>
      </c>
      <c r="H17" s="25"/>
      <c r="I17" s="26"/>
      <c r="J17" s="69"/>
      <c r="K17" s="72"/>
      <c r="L17" s="71"/>
      <c r="M17" s="68"/>
      <c r="N17" s="68"/>
      <c r="O17" s="67"/>
    </row>
    <row r="18" s="1" customFormat="1" ht="18" customHeight="1" spans="1:15">
      <c r="A18" s="39"/>
      <c r="B18" s="19">
        <f t="shared" si="4"/>
        <v>0</v>
      </c>
      <c r="C18" s="40"/>
      <c r="D18" s="41"/>
      <c r="E18" s="42"/>
      <c r="F18" s="19">
        <f t="shared" si="5"/>
        <v>0</v>
      </c>
      <c r="G18" s="43"/>
      <c r="H18" s="25"/>
      <c r="I18" s="26"/>
      <c r="J18" s="69"/>
      <c r="K18" s="72"/>
      <c r="L18" s="71"/>
      <c r="M18" s="68"/>
      <c r="N18" s="68"/>
      <c r="O18" s="67"/>
    </row>
    <row r="19" s="1" customFormat="1" ht="18" customHeight="1" spans="1:15">
      <c r="A19" s="39"/>
      <c r="B19" s="19">
        <f t="shared" si="4"/>
        <v>0</v>
      </c>
      <c r="C19" s="40"/>
      <c r="D19" s="41"/>
      <c r="E19" s="44"/>
      <c r="F19" s="19">
        <f t="shared" si="5"/>
        <v>0</v>
      </c>
      <c r="G19" s="43"/>
      <c r="H19" s="30"/>
      <c r="I19" s="31"/>
      <c r="J19" s="64"/>
      <c r="K19" s="66"/>
      <c r="L19" s="67"/>
      <c r="M19" s="68"/>
      <c r="N19" s="68"/>
      <c r="O19" s="67"/>
    </row>
    <row r="20" s="1" customFormat="1" ht="18" customHeight="1" spans="1:15">
      <c r="A20" s="39"/>
      <c r="B20" s="19">
        <f t="shared" si="4"/>
        <v>0</v>
      </c>
      <c r="C20" s="40"/>
      <c r="D20" s="41"/>
      <c r="E20" s="44"/>
      <c r="F20" s="19">
        <f t="shared" si="5"/>
        <v>0</v>
      </c>
      <c r="G20" s="43"/>
      <c r="H20" s="30"/>
      <c r="I20" s="73">
        <v>58526.79</v>
      </c>
      <c r="J20" s="74" t="s">
        <v>65</v>
      </c>
      <c r="K20" s="75" t="s">
        <v>66</v>
      </c>
      <c r="L20" s="67"/>
      <c r="M20" s="68"/>
      <c r="N20" s="68"/>
      <c r="O20" s="67"/>
    </row>
    <row r="21" s="1" customFormat="1" ht="18" customHeight="1" spans="1:15">
      <c r="A21" s="39"/>
      <c r="B21" s="19">
        <f t="shared" ref="B21:B27" si="6">ROUND(G21/(1+E21),2)</f>
        <v>0</v>
      </c>
      <c r="C21" s="40"/>
      <c r="D21" s="41"/>
      <c r="E21" s="44"/>
      <c r="F21" s="19">
        <f t="shared" ref="F21:F27" si="7">ROUND(G21/(1+E21)*E21,2)</f>
        <v>0</v>
      </c>
      <c r="G21" s="43"/>
      <c r="H21" s="30"/>
      <c r="I21" s="31">
        <v>-192000</v>
      </c>
      <c r="J21" s="64" t="s">
        <v>67</v>
      </c>
      <c r="K21" s="66" t="s">
        <v>68</v>
      </c>
      <c r="L21" s="67"/>
      <c r="M21" s="68"/>
      <c r="N21" s="68"/>
      <c r="O21" s="67"/>
    </row>
    <row r="22" s="1" customFormat="1" ht="18" customHeight="1" spans="1:15">
      <c r="A22" s="39"/>
      <c r="B22" s="19">
        <f t="shared" si="6"/>
        <v>0</v>
      </c>
      <c r="C22" s="40"/>
      <c r="D22" s="41"/>
      <c r="E22" s="44"/>
      <c r="F22" s="19">
        <f t="shared" si="7"/>
        <v>0</v>
      </c>
      <c r="G22" s="43"/>
      <c r="H22" s="30"/>
      <c r="I22" s="31">
        <v>-8000</v>
      </c>
      <c r="J22" s="64" t="s">
        <v>69</v>
      </c>
      <c r="K22" s="66" t="s">
        <v>70</v>
      </c>
      <c r="L22" s="67"/>
      <c r="M22" s="68"/>
      <c r="N22" s="68"/>
      <c r="O22" s="67"/>
    </row>
    <row r="23" s="1" customFormat="1" ht="18" customHeight="1" spans="1:15">
      <c r="A23" s="39"/>
      <c r="B23" s="19">
        <f t="shared" si="6"/>
        <v>8000</v>
      </c>
      <c r="C23" s="40"/>
      <c r="D23" s="41"/>
      <c r="E23" s="44"/>
      <c r="F23" s="19">
        <f t="shared" si="7"/>
        <v>0</v>
      </c>
      <c r="G23" s="43">
        <v>8000</v>
      </c>
      <c r="H23" s="30"/>
      <c r="I23" s="31">
        <v>8000</v>
      </c>
      <c r="J23" s="64" t="s">
        <v>65</v>
      </c>
      <c r="K23" s="66" t="s">
        <v>71</v>
      </c>
      <c r="L23" s="67"/>
      <c r="M23" s="68"/>
      <c r="N23" s="68"/>
      <c r="O23" s="67"/>
    </row>
    <row r="24" s="1" customFormat="1" ht="18" customHeight="1" spans="1:15">
      <c r="A24" s="39"/>
      <c r="B24" s="19">
        <f t="shared" si="6"/>
        <v>0</v>
      </c>
      <c r="C24" s="40"/>
      <c r="D24" s="41"/>
      <c r="E24" s="44"/>
      <c r="F24" s="19">
        <f t="shared" si="7"/>
        <v>0</v>
      </c>
      <c r="G24" s="43"/>
      <c r="H24" s="30"/>
      <c r="I24" s="26">
        <v>100</v>
      </c>
      <c r="J24" s="68" t="s">
        <v>65</v>
      </c>
      <c r="K24" s="66" t="s">
        <v>42</v>
      </c>
      <c r="L24" s="67"/>
      <c r="M24" s="68"/>
      <c r="N24" s="68"/>
      <c r="O24" s="67"/>
    </row>
    <row r="25" s="1" customFormat="1" ht="18" customHeight="1" spans="1:15">
      <c r="A25" s="39"/>
      <c r="B25" s="19">
        <f t="shared" si="6"/>
        <v>0</v>
      </c>
      <c r="C25" s="40"/>
      <c r="D25" s="41"/>
      <c r="E25" s="44"/>
      <c r="F25" s="19">
        <f t="shared" si="7"/>
        <v>0</v>
      </c>
      <c r="G25" s="43"/>
      <c r="H25" s="30"/>
      <c r="I25" s="31">
        <v>100</v>
      </c>
      <c r="J25" s="68" t="s">
        <v>65</v>
      </c>
      <c r="K25" s="66" t="s">
        <v>42</v>
      </c>
      <c r="L25" s="67"/>
      <c r="M25" s="68"/>
      <c r="N25" s="68"/>
      <c r="O25" s="67"/>
    </row>
    <row r="26" s="1" customFormat="1" ht="18" customHeight="1" spans="1:15">
      <c r="A26" s="39"/>
      <c r="B26" s="19">
        <f t="shared" si="6"/>
        <v>12000</v>
      </c>
      <c r="C26" s="40"/>
      <c r="D26" s="41"/>
      <c r="E26" s="44"/>
      <c r="F26" s="19">
        <f t="shared" si="7"/>
        <v>0</v>
      </c>
      <c r="G26" s="43">
        <v>12000</v>
      </c>
      <c r="H26" s="30"/>
      <c r="I26" s="76">
        <v>12000</v>
      </c>
      <c r="J26" s="68" t="s">
        <v>65</v>
      </c>
      <c r="K26" s="66" t="s">
        <v>71</v>
      </c>
      <c r="L26" s="67"/>
      <c r="M26" s="68"/>
      <c r="N26" s="68"/>
      <c r="O26" s="67"/>
    </row>
    <row r="27" s="1" customFormat="1" ht="18" customHeight="1" spans="1:15">
      <c r="A27" s="39"/>
      <c r="B27" s="19">
        <f t="shared" si="6"/>
        <v>0</v>
      </c>
      <c r="C27" s="40"/>
      <c r="D27" s="41"/>
      <c r="E27" s="44"/>
      <c r="F27" s="19">
        <f t="shared" si="7"/>
        <v>0</v>
      </c>
      <c r="G27" s="43"/>
      <c r="H27" s="30"/>
      <c r="I27" s="31">
        <v>192000</v>
      </c>
      <c r="J27" s="68" t="s">
        <v>45</v>
      </c>
      <c r="K27" s="66" t="s">
        <v>46</v>
      </c>
      <c r="L27" s="67"/>
      <c r="M27" s="68"/>
      <c r="N27" s="68"/>
      <c r="O27" s="67"/>
    </row>
    <row r="28" ht="18" customHeight="1" spans="1:15">
      <c r="A28" s="45" t="s">
        <v>22</v>
      </c>
      <c r="B28" s="46">
        <f>SUM(B14:B27)</f>
        <v>1700316.69</v>
      </c>
      <c r="C28" s="45"/>
      <c r="D28" s="47"/>
      <c r="E28" s="47"/>
      <c r="F28" s="48">
        <f>SUM(F14:F27)</f>
        <v>109703.31</v>
      </c>
      <c r="G28" s="49">
        <f>SUM(G14:G27)</f>
        <v>1810020</v>
      </c>
      <c r="H28" s="50"/>
      <c r="I28" s="60">
        <f>SUM(I14:I27)</f>
        <v>1860746.79</v>
      </c>
      <c r="J28" s="77"/>
      <c r="K28" s="47"/>
      <c r="L28" s="37"/>
      <c r="M28" s="64"/>
      <c r="N28" s="64"/>
      <c r="O28" s="37"/>
    </row>
    <row r="29" ht="18" customHeight="1" spans="1:14">
      <c r="A29" s="51" t="s">
        <v>47</v>
      </c>
      <c r="B29" s="52">
        <f>B11*0.936</f>
        <v>1717431.19266055</v>
      </c>
      <c r="C29" s="51"/>
      <c r="D29" s="53"/>
      <c r="E29" s="53"/>
      <c r="F29" s="52"/>
      <c r="G29" s="54">
        <f>G11-G28</f>
        <v>189980</v>
      </c>
      <c r="H29" s="24" t="s">
        <v>48</v>
      </c>
      <c r="I29" s="60">
        <f>I11-I28</f>
        <v>139253.21</v>
      </c>
      <c r="J29" s="7"/>
      <c r="K29" s="78"/>
      <c r="M29" s="79"/>
      <c r="N29" s="79"/>
    </row>
    <row r="30" ht="18" customHeight="1" spans="1:14">
      <c r="A30" s="51" t="s">
        <v>49</v>
      </c>
      <c r="B30" s="52">
        <f>B29-B28</f>
        <v>17114.5026605499</v>
      </c>
      <c r="C30" s="51"/>
      <c r="D30" s="53"/>
      <c r="E30" s="53"/>
      <c r="F30" s="52"/>
      <c r="G30" s="54"/>
      <c r="H30" s="55"/>
      <c r="I30" s="52"/>
      <c r="J30" s="7"/>
      <c r="K30" s="78"/>
      <c r="M30" s="79"/>
      <c r="N30" s="79"/>
    </row>
    <row r="31" ht="18" customHeight="1" spans="1:3">
      <c r="A31" s="2" t="s">
        <v>50</v>
      </c>
      <c r="C31" s="2"/>
    </row>
    <row r="32" ht="18" customHeight="1" spans="1:7">
      <c r="A32" s="24" t="s">
        <v>51</v>
      </c>
      <c r="B32" s="23" t="s">
        <v>52</v>
      </c>
      <c r="C32" s="56"/>
      <c r="D32" s="24" t="s">
        <v>51</v>
      </c>
      <c r="E32" s="22" t="s">
        <v>16</v>
      </c>
      <c r="F32" s="23" t="s">
        <v>52</v>
      </c>
      <c r="G32" s="23" t="s">
        <v>72</v>
      </c>
    </row>
    <row r="33" ht="18" customHeight="1" spans="1:7">
      <c r="A33" s="37" t="s">
        <v>53</v>
      </c>
      <c r="B33" s="19">
        <f>(B29-B28)*0.25</f>
        <v>4278.62566513749</v>
      </c>
      <c r="C33" s="56"/>
      <c r="D33" s="34" t="s">
        <v>54</v>
      </c>
      <c r="E33" s="24" t="s">
        <v>55</v>
      </c>
      <c r="F33" s="48">
        <f>F11-F28</f>
        <v>18737.056972477</v>
      </c>
      <c r="G33" s="17">
        <f>F7+D7-22018.35-F14-F15-F16</f>
        <v>56716.924678899</v>
      </c>
    </row>
    <row r="34" ht="18" customHeight="1" spans="1:7">
      <c r="A34" s="37" t="s">
        <v>56</v>
      </c>
      <c r="B34" s="57" t="s">
        <v>73</v>
      </c>
      <c r="C34" s="56"/>
      <c r="D34" s="58" t="s">
        <v>57</v>
      </c>
      <c r="E34" s="15">
        <v>0.07</v>
      </c>
      <c r="F34" s="31">
        <f>F33*E34</f>
        <v>1311.59398807339</v>
      </c>
      <c r="G34" s="17">
        <f>G33*E34</f>
        <v>3970.18472752293</v>
      </c>
    </row>
    <row r="35" ht="18" customHeight="1" spans="1:7">
      <c r="A35" s="37" t="s">
        <v>58</v>
      </c>
      <c r="B35" s="57" t="s">
        <v>74</v>
      </c>
      <c r="C35" s="56"/>
      <c r="D35" s="58" t="s">
        <v>59</v>
      </c>
      <c r="E35" s="15">
        <v>0.03</v>
      </c>
      <c r="F35" s="31">
        <f>F33*E35</f>
        <v>562.11170917431</v>
      </c>
      <c r="G35" s="17">
        <f>G33*E35</f>
        <v>1701.50774036697</v>
      </c>
    </row>
    <row r="36" ht="18" customHeight="1" spans="1:7">
      <c r="A36" s="37"/>
      <c r="B36" s="31"/>
      <c r="C36" s="56"/>
      <c r="D36" s="58" t="s">
        <v>60</v>
      </c>
      <c r="E36" s="15">
        <v>0.02</v>
      </c>
      <c r="F36" s="31">
        <f>F33*E36</f>
        <v>374.74113944954</v>
      </c>
      <c r="G36" s="17">
        <f>G33*E36</f>
        <v>1134.33849357798</v>
      </c>
    </row>
    <row r="37" ht="18" customHeight="1" spans="1:7">
      <c r="A37" s="34" t="s">
        <v>61</v>
      </c>
      <c r="B37" s="46">
        <f>SUM(B33:B36)</f>
        <v>4278.62566513749</v>
      </c>
      <c r="C37" s="56"/>
      <c r="D37" s="13" t="s">
        <v>56</v>
      </c>
      <c r="E37" s="59">
        <v>0.0003</v>
      </c>
      <c r="F37" s="31">
        <v>0</v>
      </c>
      <c r="G37" s="17">
        <v>0</v>
      </c>
    </row>
    <row r="38" ht="18" customHeight="1" spans="3:7">
      <c r="C38" s="2"/>
      <c r="D38" s="13" t="s">
        <v>58</v>
      </c>
      <c r="E38" s="59">
        <v>0.0006</v>
      </c>
      <c r="F38" s="31">
        <f>B33</f>
        <v>4278.62566513749</v>
      </c>
      <c r="G38" s="17">
        <f>E38*B7</f>
        <v>1100.91743119266</v>
      </c>
    </row>
    <row r="39" ht="18" customHeight="1" spans="3:7">
      <c r="C39" s="2"/>
      <c r="D39" s="22" t="s">
        <v>61</v>
      </c>
      <c r="E39" s="47"/>
      <c r="F39" s="60">
        <f>F38+F37</f>
        <v>4278.62566513749</v>
      </c>
      <c r="G39" s="17">
        <f>SUM(G33:G38)</f>
        <v>64623.8730715595</v>
      </c>
    </row>
    <row r="40" ht="18" customHeight="1" spans="3:7">
      <c r="C40" s="2"/>
      <c r="D40" s="45" t="s">
        <v>53</v>
      </c>
      <c r="E40" s="47">
        <v>0.01</v>
      </c>
      <c r="F40" s="60">
        <f>B11*E40</f>
        <v>18348.623853211</v>
      </c>
      <c r="G40" s="17">
        <f>E40*G7</f>
        <v>20000</v>
      </c>
    </row>
    <row r="41" ht="18" customHeight="1" spans="3:7">
      <c r="C41" s="2"/>
      <c r="D41" s="13" t="s">
        <v>75</v>
      </c>
      <c r="E41" s="13"/>
      <c r="F41" s="31"/>
      <c r="G41" s="17">
        <f>G39+G40</f>
        <v>84623.8730715595</v>
      </c>
    </row>
    <row r="42" ht="18" customHeight="1" spans="3:3">
      <c r="C42" s="2"/>
    </row>
    <row r="43" ht="18" customHeight="1" spans="3:3">
      <c r="C43" s="2"/>
    </row>
    <row r="44" ht="18" customHeight="1" spans="3:3">
      <c r="C44" s="2"/>
    </row>
    <row r="45" ht="18" customHeight="1" spans="3:3">
      <c r="C45" s="2"/>
    </row>
    <row r="46" spans="3:3">
      <c r="C46" s="2"/>
    </row>
    <row r="47" spans="3:3">
      <c r="C47" s="2"/>
    </row>
    <row r="48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</sheetData>
  <autoFilter ref="A13:O4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第1次</vt:lpstr>
      <vt:lpstr>第2次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2021-04-25T02:23:42Z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BC61CDED44954BC8B5843BA53B7FB01B</vt:lpwstr>
  </property>
</Properties>
</file>