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新" sheetId="3" r:id="rId1"/>
    <sheet name="1次" sheetId="1" r:id="rId2"/>
    <sheet name="2次" sheetId="2" r:id="rId3"/>
  </sheets>
  <definedNames>
    <definedName name="_xlnm._FilterDatabase" localSheetId="0" hidden="1">新!$A$18:$O$51</definedName>
    <definedName name="_xlnm._FilterDatabase" localSheetId="2" hidden="1">'2次'!$A$18:$T$81</definedName>
  </definedNames>
  <calcPr calcId="144525" concurrentCalc="0"/>
</workbook>
</file>

<file path=xl/comments1.xml><?xml version="1.0" encoding="utf-8"?>
<comments xmlns="http://schemas.openxmlformats.org/spreadsheetml/2006/main">
  <authors>
    <author>cw09</author>
    <author>cw05</author>
  </authors>
  <commentList>
    <comment ref="H83" authorId="0">
      <text>
        <r>
          <rPr>
            <sz val="9"/>
            <rFont val="宋体"/>
            <charset val="134"/>
          </rPr>
          <t xml:space="preserve">cw09:
印花水利已交 </t>
        </r>
      </text>
    </comment>
    <comment ref="A84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86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89" authorId="0">
      <text>
        <r>
          <rPr>
            <sz val="9"/>
            <rFont val="宋体"/>
            <charset val="134"/>
          </rPr>
          <t>cw09:
企税一个点，齐亮亮，吴总</t>
        </r>
      </text>
    </comment>
  </commentList>
</comments>
</file>

<file path=xl/comments2.xml><?xml version="1.0" encoding="utf-8"?>
<comments xmlns="http://schemas.openxmlformats.org/spreadsheetml/2006/main">
  <authors>
    <author>cw05</author>
    <author>cw09</author>
  </authors>
  <commentList>
    <comment ref="A44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5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48" authorId="1">
      <text>
        <r>
          <rPr>
            <sz val="9"/>
            <rFont val="宋体"/>
            <charset val="134"/>
          </rPr>
          <t>cw09:
企税一个点，齐亮亮，吴总</t>
        </r>
      </text>
    </comment>
  </commentList>
</comments>
</file>

<file path=xl/comments3.xml><?xml version="1.0" encoding="utf-8"?>
<comments xmlns="http://schemas.openxmlformats.org/spreadsheetml/2006/main">
  <authors>
    <author>cw09</author>
    <author>cw05</author>
  </authors>
  <commentList>
    <comment ref="H74" authorId="0">
      <text>
        <r>
          <rPr>
            <sz val="9"/>
            <rFont val="宋体"/>
            <charset val="134"/>
          </rPr>
          <t xml:space="preserve">cw09:
印花水利已交 </t>
        </r>
      </text>
    </comment>
    <comment ref="A75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7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80" authorId="0">
      <text>
        <r>
          <rPr>
            <sz val="9"/>
            <rFont val="宋体"/>
            <charset val="134"/>
          </rPr>
          <t>cw09:
企税一个点，齐亮亮，吴总</t>
        </r>
      </text>
    </comment>
  </commentList>
</comments>
</file>

<file path=xl/sharedStrings.xml><?xml version="1.0" encoding="utf-8"?>
<sst xmlns="http://schemas.openxmlformats.org/spreadsheetml/2006/main" count="686" uniqueCount="137">
  <si>
    <t>石泉县池河镇金蚕大道建设工程</t>
  </si>
  <si>
    <t>中标日期</t>
  </si>
  <si>
    <t>中标价</t>
  </si>
  <si>
    <t>负责人</t>
  </si>
  <si>
    <t>易冬明</t>
  </si>
  <si>
    <t>建设单位</t>
  </si>
  <si>
    <t>石泉县交通运输局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</si>
  <si>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</si>
  <si>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</si>
  <si>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</si>
  <si>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</si>
  <si>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</si>
  <si>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</si>
  <si>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</si>
  <si>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</si>
  <si>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</si>
  <si>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</si>
  <si>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</si>
  <si>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</si>
  <si>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</si>
  <si>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</si>
  <si>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</si>
  <si>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陕西石泉农村商业银行金元支</t>
  </si>
  <si>
    <t>农民工工资专户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</si>
  <si>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</si>
  <si>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</si>
  <si>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</si>
  <si>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</si>
  <si>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</si>
  <si>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</si>
  <si>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</si>
  <si>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</si>
  <si>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</si>
  <si>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供应商</t>
  </si>
  <si>
    <t>货物</t>
  </si>
  <si>
    <t>合同</t>
  </si>
  <si>
    <t>发货单</t>
  </si>
  <si>
    <t>备注</t>
  </si>
  <si>
    <t>徽行</t>
  </si>
  <si>
    <t>魏涛</t>
  </si>
  <si>
    <t>收魏涛材料款</t>
  </si>
  <si>
    <t>中国石油天然气股份有限公司陕西安康销售分公司</t>
  </si>
  <si>
    <t>付天然气材料款</t>
  </si>
  <si>
    <t xml:space="preserve"> </t>
  </si>
  <si>
    <t>2020-3-</t>
  </si>
  <si>
    <t>陕西省石泉县秦峰水泥有限公司</t>
  </si>
  <si>
    <t>专</t>
  </si>
  <si>
    <t>安康海石花建筑工程有限公司</t>
  </si>
  <si>
    <t>机械租赁费</t>
  </si>
  <si>
    <t>2020-238#</t>
  </si>
  <si>
    <t>合同价169.6万</t>
  </si>
  <si>
    <t>汉阴聚贤劳务有限公司</t>
  </si>
  <si>
    <t>毛石</t>
  </si>
  <si>
    <t>2020-454#</t>
  </si>
  <si>
    <t>普</t>
  </si>
  <si>
    <t>石块</t>
  </si>
  <si>
    <t>2020-464#</t>
  </si>
  <si>
    <t>汉阴汇美康劳务有限公司</t>
  </si>
  <si>
    <t>2020-453#</t>
  </si>
  <si>
    <t>劳务</t>
  </si>
  <si>
    <t xml:space="preserve">2020-396# </t>
  </si>
  <si>
    <t>合同金额326369.34元</t>
  </si>
  <si>
    <t xml:space="preserve">2019-646#   </t>
  </si>
  <si>
    <t xml:space="preserve"> 总金额24w</t>
  </si>
  <si>
    <t xml:space="preserve">2019-646#  </t>
  </si>
  <si>
    <t>总金额24w</t>
  </si>
  <si>
    <t>农民工工资专户（转账支票）</t>
  </si>
  <si>
    <t>2020-396#</t>
  </si>
  <si>
    <t>劳务费</t>
  </si>
  <si>
    <t>材料</t>
  </si>
  <si>
    <t>油费</t>
  </si>
  <si>
    <t>水泥</t>
  </si>
  <si>
    <t>2019-739#</t>
  </si>
  <si>
    <t>块石</t>
  </si>
  <si>
    <t>陕西坤腾商贸有限公司</t>
  </si>
  <si>
    <t>碎石</t>
  </si>
  <si>
    <t>2020-465#</t>
  </si>
  <si>
    <t>陕西远振道路工程有限责任公司</t>
  </si>
  <si>
    <t xml:space="preserve">沥青摊铺工程服务 </t>
  </si>
  <si>
    <t>2020-701#合同价1145452.9</t>
  </si>
  <si>
    <t>陕西汉阴宏江实业有限责任公司</t>
  </si>
  <si>
    <t xml:space="preserve">2021-018#  </t>
  </si>
  <si>
    <t>合同价36万</t>
  </si>
  <si>
    <t>4份</t>
  </si>
  <si>
    <t>2份</t>
  </si>
  <si>
    <t>水泥460吨</t>
  </si>
  <si>
    <t>2021-18#合同价36万</t>
  </si>
  <si>
    <t>有</t>
  </si>
  <si>
    <t>1份</t>
  </si>
  <si>
    <t>运输费</t>
  </si>
  <si>
    <t>5份</t>
  </si>
  <si>
    <t>机械</t>
  </si>
  <si>
    <t>退</t>
  </si>
  <si>
    <t>企税（成本不够）</t>
  </si>
  <si>
    <t>扣</t>
  </si>
  <si>
    <t>手续费</t>
  </si>
  <si>
    <t>管理费（到账工程款1%）</t>
  </si>
  <si>
    <t>3次</t>
  </si>
  <si>
    <t>暂扣</t>
  </si>
  <si>
    <t>企税（成本不够）（21.2月开票扣税）</t>
  </si>
  <si>
    <t>企税（21.2月开票扣税）</t>
  </si>
  <si>
    <t>增值税及附加（21.2月开票扣税）</t>
  </si>
  <si>
    <t>2次</t>
  </si>
  <si>
    <t>之前暂扣企税</t>
  </si>
  <si>
    <t>1次</t>
  </si>
  <si>
    <t>企税（成本不够）（20.4月开票）</t>
  </si>
  <si>
    <t>代办费</t>
  </si>
  <si>
    <t>企税</t>
  </si>
  <si>
    <t>增值税及附加</t>
  </si>
  <si>
    <t>应提供成本</t>
  </si>
  <si>
    <t>可支付金额</t>
  </si>
  <si>
    <t>尚需提供成本</t>
  </si>
  <si>
    <t>公司代缴税金：</t>
  </si>
  <si>
    <t>税额</t>
  </si>
  <si>
    <t>税种</t>
  </si>
  <si>
    <t>20.4月开票扣税</t>
  </si>
  <si>
    <t>21.2月开票扣税</t>
  </si>
  <si>
    <t>2021年2月开票税金</t>
  </si>
  <si>
    <t xml:space="preserve">  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</si>
  <si>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</si>
  <si>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</si>
  <si>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</si>
  <si>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</si>
  <si>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</si>
  <si>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</si>
  <si>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</si>
  <si>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</si>
  <si>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</si>
  <si>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</si>
  <si>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企业所得税（成本不够）</t>
  </si>
  <si>
    <t>销货单位</t>
  </si>
  <si>
    <t>2020-396#  合同金额326369.34元</t>
  </si>
  <si>
    <t>2019-646#   总金额24w</t>
  </si>
  <si>
    <t xml:space="preserve"> 中国石油天然气股份有限公司陕西安康销售分公司</t>
  </si>
  <si>
    <t>管理费</t>
  </si>
  <si>
    <t>2020-701#</t>
  </si>
  <si>
    <t xml:space="preserve">2021-018#  360000元 </t>
  </si>
</sst>
</file>

<file path=xl/styles.xml><?xml version="1.0" encoding="utf-8"?>
<styleSheet xmlns="http://schemas.openxmlformats.org/spreadsheetml/2006/main">
  <numFmts count="10">
    <numFmt numFmtId="176" formatCode="yy/m/d;@"/>
    <numFmt numFmtId="177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 "/>
    <numFmt numFmtId="179" formatCode="yyyy/m/d;@"/>
    <numFmt numFmtId="180" formatCode="yyyy&quot;年&quot;m&quot;月&quot;;@"/>
    <numFmt numFmtId="181" formatCode="#,##0_ "/>
  </numFmts>
  <fonts count="3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0" borderId="0">
      <protection locked="0"/>
    </xf>
  </cellStyleXfs>
  <cellXfs count="138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0" fontId="5" fillId="0" borderId="0" xfId="0" applyFont="1"/>
    <xf numFmtId="177" fontId="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8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left" vertical="center" wrapText="1"/>
    </xf>
    <xf numFmtId="178" fontId="2" fillId="0" borderId="2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9" fontId="1" fillId="0" borderId="2" xfId="11" applyFont="1" applyBorder="1" applyAlignment="1">
      <alignment horizontal="center" vertical="center"/>
    </xf>
    <xf numFmtId="178" fontId="1" fillId="0" borderId="2" xfId="0" applyNumberFormat="1" applyFont="1" applyFill="1" applyBorder="1" applyAlignment="1">
      <alignment vertical="center"/>
    </xf>
    <xf numFmtId="9" fontId="1" fillId="0" borderId="2" xfId="11" applyNumberFormat="1" applyFont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8" fontId="7" fillId="3" borderId="2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9" fontId="2" fillId="5" borderId="2" xfId="11" applyNumberFormat="1" applyFont="1" applyFill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181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5" borderId="2" xfId="11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vertical="center"/>
    </xf>
    <xf numFmtId="17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8" fontId="1" fillId="0" borderId="4" xfId="0" applyNumberFormat="1" applyFont="1" applyBorder="1" applyAlignment="1">
      <alignment horizontal="left" vertical="center"/>
    </xf>
    <xf numFmtId="176" fontId="1" fillId="0" borderId="5" xfId="0" applyNumberFormat="1" applyFont="1" applyBorder="1" applyAlignment="1">
      <alignment horizontal="left" vertical="center"/>
    </xf>
    <xf numFmtId="178" fontId="4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right" vertical="center"/>
    </xf>
    <xf numFmtId="177" fontId="1" fillId="0" borderId="3" xfId="0" applyNumberFormat="1" applyFont="1" applyBorder="1" applyAlignment="1">
      <alignment horizontal="center" vertical="center"/>
    </xf>
    <xf numFmtId="0" fontId="0" fillId="0" borderId="2" xfId="0" applyFont="1" applyFill="1" applyBorder="1" applyAlignment="1"/>
    <xf numFmtId="0" fontId="0" fillId="0" borderId="2" xfId="0" applyBorder="1"/>
    <xf numFmtId="0" fontId="7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8" fillId="0" borderId="2" xfId="0" applyFont="1" applyFill="1" applyBorder="1" applyAlignment="1"/>
    <xf numFmtId="0" fontId="8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77" fontId="10" fillId="6" borderId="2" xfId="49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/>
    <xf numFmtId="0" fontId="7" fillId="0" borderId="2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10" fontId="7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8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5" fillId="0" borderId="0" xfId="0" applyNumberFormat="1" applyFont="1"/>
    <xf numFmtId="177" fontId="1" fillId="0" borderId="2" xfId="0" applyNumberFormat="1" applyFont="1" applyFill="1" applyBorder="1" applyAlignment="1">
      <alignment vertical="center"/>
    </xf>
    <xf numFmtId="177" fontId="2" fillId="2" borderId="2" xfId="0" applyNumberFormat="1" applyFont="1" applyFill="1" applyBorder="1" applyAlignment="1">
      <alignment vertical="center"/>
    </xf>
    <xf numFmtId="177" fontId="7" fillId="3" borderId="2" xfId="0" applyNumberFormat="1" applyFont="1" applyFill="1" applyBorder="1" applyAlignment="1">
      <alignment vertical="center"/>
    </xf>
    <xf numFmtId="177" fontId="7" fillId="4" borderId="2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80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81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/>
    </xf>
    <xf numFmtId="0" fontId="1" fillId="0" borderId="2" xfId="0" applyFont="1" applyFill="1" applyBorder="1" applyAlignment="1"/>
    <xf numFmtId="0" fontId="1" fillId="0" borderId="2" xfId="0" applyFont="1" applyBorder="1"/>
    <xf numFmtId="177" fontId="1" fillId="0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1" fillId="0" borderId="2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2" xfId="0" applyFont="1" applyFill="1" applyBorder="1" applyAlignment="1"/>
    <xf numFmtId="0" fontId="2" fillId="0" borderId="2" xfId="0" applyFont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2" fillId="0" borderId="2" xfId="0" applyFont="1" applyFill="1" applyBorder="1" applyAlignment="1"/>
    <xf numFmtId="177" fontId="10" fillId="0" borderId="2" xfId="49" applyNumberFormat="1" applyFont="1" applyFill="1" applyBorder="1" applyAlignment="1" applyProtection="1">
      <alignment horizontal="center" vertical="center" shrinkToFit="1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177" fontId="9" fillId="6" borderId="2" xfId="49" applyNumberFormat="1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/>
    <xf numFmtId="177" fontId="14" fillId="6" borderId="2" xfId="49" applyNumberFormat="1" applyFont="1" applyFill="1" applyBorder="1" applyAlignment="1" applyProtection="1">
      <alignment horizontal="right" vertical="center" shrinkToFit="1"/>
    </xf>
    <xf numFmtId="177" fontId="7" fillId="0" borderId="3" xfId="0" applyNumberFormat="1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104775</xdr:colOff>
      <xdr:row>91</xdr:row>
      <xdr:rowOff>133985</xdr:rowOff>
    </xdr:from>
    <xdr:to>
      <xdr:col>5</xdr:col>
      <xdr:colOff>963295</xdr:colOff>
      <xdr:row>99</xdr:row>
      <xdr:rowOff>60325</xdr:rowOff>
    </xdr:to>
    <xdr:pic>
      <xdr:nvPicPr>
        <xdr:cNvPr id="2" name="图片 1" descr="9MB_B18)H$]F(_@{O`6BK%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57625" y="20986750"/>
          <a:ext cx="858520" cy="115506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99</xdr:row>
      <xdr:rowOff>133350</xdr:rowOff>
    </xdr:from>
    <xdr:to>
      <xdr:col>5</xdr:col>
      <xdr:colOff>920115</xdr:colOff>
      <xdr:row>107</xdr:row>
      <xdr:rowOff>31115</xdr:rowOff>
    </xdr:to>
    <xdr:pic>
      <xdr:nvPicPr>
        <xdr:cNvPr id="3" name="图片 2" descr="8f8094f9058b73f0b5b539b05f513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2375" y="22214840"/>
          <a:ext cx="910590" cy="1040765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108</xdr:row>
      <xdr:rowOff>66675</xdr:rowOff>
    </xdr:from>
    <xdr:to>
      <xdr:col>6</xdr:col>
      <xdr:colOff>118745</xdr:colOff>
      <xdr:row>111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23434040"/>
          <a:ext cx="1137920" cy="409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11</xdr:col>
      <xdr:colOff>228600</xdr:colOff>
      <xdr:row>8</xdr:row>
      <xdr:rowOff>209550</xdr:rowOff>
    </xdr:from>
    <xdr:to>
      <xdr:col>16</xdr:col>
      <xdr:colOff>638810</xdr:colOff>
      <xdr:row>11</xdr:row>
      <xdr:rowOff>227330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334750" y="2088515"/>
          <a:ext cx="5925185" cy="7035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104775</xdr:colOff>
      <xdr:row>50</xdr:row>
      <xdr:rowOff>133985</xdr:rowOff>
    </xdr:from>
    <xdr:to>
      <xdr:col>5</xdr:col>
      <xdr:colOff>963295</xdr:colOff>
      <xdr:row>58</xdr:row>
      <xdr:rowOff>60325</xdr:rowOff>
    </xdr:to>
    <xdr:pic>
      <xdr:nvPicPr>
        <xdr:cNvPr id="2" name="图片 1" descr="9MB_B18)H$]F(_@{O`6BK%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57625" y="11614150"/>
          <a:ext cx="858520" cy="115506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58</xdr:row>
      <xdr:rowOff>133350</xdr:rowOff>
    </xdr:from>
    <xdr:to>
      <xdr:col>5</xdr:col>
      <xdr:colOff>920115</xdr:colOff>
      <xdr:row>66</xdr:row>
      <xdr:rowOff>31115</xdr:rowOff>
    </xdr:to>
    <xdr:pic>
      <xdr:nvPicPr>
        <xdr:cNvPr id="3" name="图片 2" descr="8f8094f9058b73f0b5b539b05f513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2375" y="12842240"/>
          <a:ext cx="910590" cy="1040765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67</xdr:row>
      <xdr:rowOff>66675</xdr:rowOff>
    </xdr:from>
    <xdr:to>
      <xdr:col>6</xdr:col>
      <xdr:colOff>118745</xdr:colOff>
      <xdr:row>70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4061440"/>
          <a:ext cx="1137920" cy="409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11</xdr:col>
      <xdr:colOff>200025</xdr:colOff>
      <xdr:row>2</xdr:row>
      <xdr:rowOff>75565</xdr:rowOff>
    </xdr:from>
    <xdr:to>
      <xdr:col>11</xdr:col>
      <xdr:colOff>610235</xdr:colOff>
      <xdr:row>2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87050" y="582930"/>
          <a:ext cx="410210" cy="130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104775</xdr:colOff>
      <xdr:row>82</xdr:row>
      <xdr:rowOff>133985</xdr:rowOff>
    </xdr:from>
    <xdr:to>
      <xdr:col>5</xdr:col>
      <xdr:colOff>963295</xdr:colOff>
      <xdr:row>90</xdr:row>
      <xdr:rowOff>60325</xdr:rowOff>
    </xdr:to>
    <xdr:pic>
      <xdr:nvPicPr>
        <xdr:cNvPr id="2" name="图片 1" descr="9MB_B18)H$]F(_@{O`6BK%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57625" y="18929350"/>
          <a:ext cx="858520" cy="115506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90</xdr:row>
      <xdr:rowOff>133350</xdr:rowOff>
    </xdr:from>
    <xdr:to>
      <xdr:col>5</xdr:col>
      <xdr:colOff>920115</xdr:colOff>
      <xdr:row>98</xdr:row>
      <xdr:rowOff>31115</xdr:rowOff>
    </xdr:to>
    <xdr:pic>
      <xdr:nvPicPr>
        <xdr:cNvPr id="3" name="图片 2" descr="8f8094f9058b73f0b5b539b05f513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2375" y="20157440"/>
          <a:ext cx="910590" cy="1040765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99</xdr:row>
      <xdr:rowOff>66675</xdr:rowOff>
    </xdr:from>
    <xdr:to>
      <xdr:col>6</xdr:col>
      <xdr:colOff>118745</xdr:colOff>
      <xdr:row>102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21376640"/>
          <a:ext cx="1137920" cy="409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11</xdr:col>
      <xdr:colOff>200025</xdr:colOff>
      <xdr:row>2</xdr:row>
      <xdr:rowOff>75565</xdr:rowOff>
    </xdr:from>
    <xdr:to>
      <xdr:col>11</xdr:col>
      <xdr:colOff>610235</xdr:colOff>
      <xdr:row>2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953750" y="582930"/>
          <a:ext cx="410210" cy="130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8"/>
  <sheetViews>
    <sheetView tabSelected="1" topLeftCell="A69" workbookViewId="0">
      <selection activeCell="K85" sqref="K85"/>
    </sheetView>
  </sheetViews>
  <sheetFormatPr defaultColWidth="9" defaultRowHeight="11.25"/>
  <cols>
    <col min="1" max="1" width="10.75" style="5" customWidth="1"/>
    <col min="2" max="2" width="13.125" style="6" customWidth="1"/>
    <col min="3" max="3" width="6" style="4" customWidth="1"/>
    <col min="4" max="4" width="13.375" style="4" customWidth="1"/>
    <col min="5" max="5" width="6" style="4" customWidth="1"/>
    <col min="6" max="6" width="13.125" style="6" customWidth="1"/>
    <col min="7" max="7" width="14.125" style="6" customWidth="1"/>
    <col min="8" max="8" width="9.625" style="4" customWidth="1"/>
    <col min="9" max="9" width="13.875" style="6" customWidth="1"/>
    <col min="10" max="10" width="9.625" style="7" customWidth="1"/>
    <col min="11" max="11" width="36.125" style="1" customWidth="1"/>
    <col min="12" max="12" width="14" style="1" customWidth="1"/>
    <col min="13" max="13" width="25.75" style="89" customWidth="1"/>
    <col min="14" max="14" width="7.375" style="1" customWidth="1"/>
    <col min="15" max="15" width="16.25" style="1" customWidth="1"/>
    <col min="16" max="16" width="9" style="1"/>
    <col min="17" max="17" width="9.625" style="1"/>
    <col min="18" max="18" width="9" style="1"/>
    <col min="19" max="19" width="9.625" style="1"/>
    <col min="20" max="16384" width="9" style="5"/>
  </cols>
  <sheetData>
    <row r="1" s="1" customFormat="1" ht="21.95" customHeight="1" spans="1:13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  <c r="M1" s="89"/>
    </row>
    <row r="2" s="1" customFormat="1" ht="18" customHeight="1" spans="1:13">
      <c r="A2" s="10" t="s">
        <v>1</v>
      </c>
      <c r="B2" s="11">
        <v>43693</v>
      </c>
      <c r="C2" s="12" t="s">
        <v>2</v>
      </c>
      <c r="D2" s="95">
        <v>19501960.91</v>
      </c>
      <c r="E2" s="14" t="s">
        <v>3</v>
      </c>
      <c r="F2" s="15" t="s">
        <v>4</v>
      </c>
      <c r="G2" s="16" t="s">
        <v>5</v>
      </c>
      <c r="H2" s="17" t="s">
        <v>6</v>
      </c>
      <c r="I2" s="51"/>
      <c r="J2" s="52"/>
      <c r="K2" s="19"/>
      <c r="L2" s="19"/>
      <c r="M2" s="89"/>
    </row>
    <row r="3" s="1" customFormat="1" ht="18" customHeight="1" spans="1:13">
      <c r="A3" s="10" t="s">
        <v>7</v>
      </c>
      <c r="B3" s="18"/>
      <c r="C3" s="12" t="s">
        <v>8</v>
      </c>
      <c r="D3" s="12"/>
      <c r="E3" s="4"/>
      <c r="F3" s="6"/>
      <c r="G3" s="6"/>
      <c r="H3" s="19"/>
      <c r="I3" s="53"/>
      <c r="J3" s="19"/>
      <c r="K3" s="19"/>
      <c r="L3" s="19"/>
      <c r="M3" s="89"/>
    </row>
    <row r="4" s="1" customFormat="1" ht="18" customHeight="1" spans="1:13">
      <c r="A4" s="5" t="s">
        <v>9</v>
      </c>
      <c r="B4" s="6"/>
      <c r="C4" s="4"/>
      <c r="D4" s="4"/>
      <c r="E4" s="4"/>
      <c r="F4" s="6"/>
      <c r="G4" s="6"/>
      <c r="H4" s="19"/>
      <c r="I4" s="53"/>
      <c r="J4" s="19"/>
      <c r="K4" s="19"/>
      <c r="L4" s="19"/>
      <c r="M4" s="89"/>
    </row>
    <row r="5" s="1" customFormat="1" ht="18" customHeight="1" spans="1:13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  <c r="L5" s="19"/>
      <c r="M5" s="89"/>
    </row>
    <row r="6" s="1" customFormat="1" ht="18" customHeight="1" spans="1:13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  <c r="L6" s="19"/>
      <c r="M6" s="89"/>
    </row>
    <row r="7" s="1" customFormat="1" ht="18" customHeight="1" spans="1:13">
      <c r="A7" s="23">
        <v>43936</v>
      </c>
      <c r="B7" s="12">
        <f t="shared" ref="B7:B10" si="0">G7/(1+C7+E7)</f>
        <v>1834862.3853211</v>
      </c>
      <c r="C7" s="25">
        <v>0.02</v>
      </c>
      <c r="D7" s="96">
        <f t="shared" ref="D7:D10" si="1">G7/(1+E7+C7)*C7</f>
        <v>36697.247706422</v>
      </c>
      <c r="E7" s="27">
        <v>0.07</v>
      </c>
      <c r="F7" s="12">
        <f t="shared" ref="F7:F10" si="2">G7/(1+C7+E7)*E7</f>
        <v>128440.366972477</v>
      </c>
      <c r="G7" s="97">
        <v>2000000</v>
      </c>
      <c r="H7" s="23">
        <v>43944</v>
      </c>
      <c r="I7" s="12">
        <v>800000</v>
      </c>
      <c r="J7" s="108" t="s">
        <v>21</v>
      </c>
      <c r="L7" s="19"/>
      <c r="M7" s="89"/>
    </row>
    <row r="8" s="1" customFormat="1" ht="18" customHeight="1" spans="1:13">
      <c r="A8" s="23">
        <v>44232</v>
      </c>
      <c r="B8" s="12">
        <f t="shared" si="0"/>
        <v>2752293.57798165</v>
      </c>
      <c r="C8" s="25">
        <v>0.02</v>
      </c>
      <c r="D8" s="96">
        <f t="shared" si="1"/>
        <v>55045.871559633</v>
      </c>
      <c r="E8" s="27">
        <v>0.07</v>
      </c>
      <c r="F8" s="12">
        <f t="shared" si="2"/>
        <v>192660.550458716</v>
      </c>
      <c r="G8" s="97">
        <v>3000000</v>
      </c>
      <c r="H8" s="23">
        <v>43944</v>
      </c>
      <c r="I8" s="12">
        <v>200000</v>
      </c>
      <c r="J8" s="108" t="s">
        <v>22</v>
      </c>
      <c r="K8" s="1" t="s">
        <v>23</v>
      </c>
      <c r="L8" s="19"/>
      <c r="M8" s="89"/>
    </row>
    <row r="9" s="1" customFormat="1" ht="18" customHeight="1" spans="1:19">
      <c r="A9" s="23"/>
      <c r="B9" s="12">
        <f t="shared" si="0"/>
        <v>0</v>
      </c>
      <c r="C9" s="25">
        <v>0.02</v>
      </c>
      <c r="D9" s="96">
        <f t="shared" si="1"/>
        <v>0</v>
      </c>
      <c r="E9" s="25"/>
      <c r="F9" s="12">
        <f t="shared" si="2"/>
        <v>0</v>
      </c>
      <c r="G9" s="97"/>
      <c r="H9" s="23">
        <v>44090</v>
      </c>
      <c r="I9" s="12">
        <v>800000</v>
      </c>
      <c r="J9" s="108" t="s">
        <v>21</v>
      </c>
      <c r="L9" s="19"/>
      <c r="M9" s="89"/>
      <c r="S9" s="1">
        <f>F7*1.1</f>
        <v>141284.403669725</v>
      </c>
    </row>
    <row r="10" s="1" customFormat="1" ht="18" customHeight="1" spans="1:13">
      <c r="A10" s="23"/>
      <c r="B10" s="12">
        <f t="shared" si="0"/>
        <v>0</v>
      </c>
      <c r="C10" s="25">
        <v>0.02</v>
      </c>
      <c r="D10" s="96">
        <f t="shared" si="1"/>
        <v>0</v>
      </c>
      <c r="E10" s="25"/>
      <c r="F10" s="12">
        <f t="shared" si="2"/>
        <v>0</v>
      </c>
      <c r="G10" s="97"/>
      <c r="H10" s="23">
        <v>44099</v>
      </c>
      <c r="I10" s="12">
        <v>200000</v>
      </c>
      <c r="J10" s="108" t="s">
        <v>22</v>
      </c>
      <c r="K10" s="1" t="s">
        <v>23</v>
      </c>
      <c r="L10" s="19"/>
      <c r="M10" s="89"/>
    </row>
    <row r="11" s="1" customFormat="1" ht="18" customHeight="1" spans="1:13">
      <c r="A11" s="23"/>
      <c r="B11" s="12"/>
      <c r="C11" s="25"/>
      <c r="D11" s="96"/>
      <c r="E11" s="25"/>
      <c r="F11" s="12"/>
      <c r="G11" s="97"/>
      <c r="H11" s="23">
        <v>44235</v>
      </c>
      <c r="I11" s="12">
        <v>1200000</v>
      </c>
      <c r="J11" s="108" t="s">
        <v>21</v>
      </c>
      <c r="L11" s="19"/>
      <c r="M11" s="89"/>
    </row>
    <row r="12" s="1" customFormat="1" ht="18" customHeight="1" spans="1:13">
      <c r="A12" s="23"/>
      <c r="B12" s="12"/>
      <c r="C12" s="25"/>
      <c r="D12" s="96"/>
      <c r="E12" s="25"/>
      <c r="F12" s="12"/>
      <c r="G12" s="97"/>
      <c r="H12" s="23">
        <v>44235</v>
      </c>
      <c r="I12" s="12">
        <v>300000</v>
      </c>
      <c r="J12" s="108" t="s">
        <v>22</v>
      </c>
      <c r="K12" s="1" t="s">
        <v>23</v>
      </c>
      <c r="L12" s="19"/>
      <c r="M12" s="89"/>
    </row>
    <row r="13" s="1" customFormat="1" ht="18" customHeight="1" spans="1:13">
      <c r="A13" s="23"/>
      <c r="B13" s="12"/>
      <c r="C13" s="25"/>
      <c r="D13" s="96"/>
      <c r="E13" s="25"/>
      <c r="F13" s="12"/>
      <c r="G13" s="97"/>
      <c r="H13" s="23">
        <v>44237</v>
      </c>
      <c r="I13" s="12">
        <v>800000</v>
      </c>
      <c r="J13" s="108" t="s">
        <v>21</v>
      </c>
      <c r="L13" s="19"/>
      <c r="M13" s="89"/>
    </row>
    <row r="14" s="1" customFormat="1" ht="18" customHeight="1" spans="1:13">
      <c r="A14" s="23"/>
      <c r="B14" s="12"/>
      <c r="C14" s="25"/>
      <c r="D14" s="96"/>
      <c r="E14" s="25"/>
      <c r="F14" s="12"/>
      <c r="G14" s="97"/>
      <c r="H14" s="23">
        <v>44237</v>
      </c>
      <c r="I14" s="12">
        <v>200000</v>
      </c>
      <c r="J14" s="108" t="s">
        <v>22</v>
      </c>
      <c r="K14" s="1" t="s">
        <v>23</v>
      </c>
      <c r="L14" s="19"/>
      <c r="M14" s="89"/>
    </row>
    <row r="15" s="1" customFormat="1" ht="18" customHeight="1" spans="1:13">
      <c r="A15" s="23"/>
      <c r="B15" s="12"/>
      <c r="C15" s="25"/>
      <c r="D15" s="96"/>
      <c r="E15" s="25"/>
      <c r="F15" s="12"/>
      <c r="G15" s="97"/>
      <c r="H15" s="23"/>
      <c r="I15" s="12"/>
      <c r="J15" s="108"/>
      <c r="M15" s="89"/>
    </row>
    <row r="16" s="1" customFormat="1" ht="18" customHeight="1" spans="1:13">
      <c r="A16" s="29" t="s">
        <v>24</v>
      </c>
      <c r="B16" s="98">
        <f t="shared" ref="B16:G16" si="3">SUM(B7:B10)</f>
        <v>4587155.96330275</v>
      </c>
      <c r="C16" s="31"/>
      <c r="D16" s="31">
        <f t="shared" si="3"/>
        <v>91743.119266055</v>
      </c>
      <c r="E16" s="31"/>
      <c r="F16" s="99">
        <f t="shared" si="3"/>
        <v>321100.917431193</v>
      </c>
      <c r="G16" s="31">
        <f t="shared" si="3"/>
        <v>5000000</v>
      </c>
      <c r="H16" s="34"/>
      <c r="I16" s="31">
        <f>SUM(I7:I15)</f>
        <v>4500000</v>
      </c>
      <c r="J16" s="34"/>
      <c r="M16" s="89"/>
    </row>
    <row r="17" s="1" customFormat="1" ht="18" customHeight="1" spans="1:13">
      <c r="A17" s="5" t="s">
        <v>25</v>
      </c>
      <c r="B17" s="6"/>
      <c r="C17" s="4"/>
      <c r="D17" s="4"/>
      <c r="E17" s="4"/>
      <c r="F17" s="6"/>
      <c r="G17" s="6"/>
      <c r="H17" s="4"/>
      <c r="I17" s="6">
        <f>I16*0.01</f>
        <v>45000</v>
      </c>
      <c r="J17" s="4"/>
      <c r="K17" s="4"/>
      <c r="L17" s="7"/>
      <c r="M17" s="89"/>
    </row>
    <row r="18" s="1" customFormat="1" ht="18" customHeight="1" spans="1:15">
      <c r="A18" s="35" t="s">
        <v>26</v>
      </c>
      <c r="B18" s="21" t="s">
        <v>27</v>
      </c>
      <c r="C18" s="20" t="s">
        <v>28</v>
      </c>
      <c r="D18" s="20" t="s">
        <v>29</v>
      </c>
      <c r="E18" s="20" t="s">
        <v>16</v>
      </c>
      <c r="F18" s="21" t="s">
        <v>30</v>
      </c>
      <c r="G18" s="21" t="s">
        <v>14</v>
      </c>
      <c r="H18" s="20" t="s">
        <v>31</v>
      </c>
      <c r="I18" s="21" t="s">
        <v>32</v>
      </c>
      <c r="J18" s="20" t="s">
        <v>20</v>
      </c>
      <c r="K18" s="20" t="s">
        <v>33</v>
      </c>
      <c r="L18" s="55" t="s">
        <v>34</v>
      </c>
      <c r="M18" s="22" t="s">
        <v>35</v>
      </c>
      <c r="N18" s="22" t="s">
        <v>36</v>
      </c>
      <c r="O18" s="22" t="s">
        <v>37</v>
      </c>
    </row>
    <row r="19" customFormat="1" ht="18" customHeight="1" spans="1:15">
      <c r="A19" s="35"/>
      <c r="B19" s="100">
        <f t="shared" ref="B19:B68" si="4">ROUND(G19/(1+E19),2)</f>
        <v>0</v>
      </c>
      <c r="C19" s="20"/>
      <c r="D19" s="20"/>
      <c r="E19" s="37"/>
      <c r="F19" s="100">
        <f t="shared" ref="F19:F68" si="5">ROUND(G19/(1+E19)*E19,2)</f>
        <v>0</v>
      </c>
      <c r="G19" s="97"/>
      <c r="H19" s="38">
        <v>43790</v>
      </c>
      <c r="I19" s="109">
        <v>-50000</v>
      </c>
      <c r="J19" s="57" t="s">
        <v>38</v>
      </c>
      <c r="K19" s="110" t="s">
        <v>39</v>
      </c>
      <c r="L19" s="111" t="s">
        <v>40</v>
      </c>
      <c r="M19" s="60"/>
      <c r="N19" s="22"/>
      <c r="O19" s="22"/>
    </row>
    <row r="20" customFormat="1" ht="18" customHeight="1" spans="1:20">
      <c r="A20" s="35"/>
      <c r="B20" s="100">
        <f t="shared" si="4"/>
        <v>0</v>
      </c>
      <c r="C20" s="20"/>
      <c r="D20" s="20"/>
      <c r="E20" s="37"/>
      <c r="F20" s="100">
        <f t="shared" si="5"/>
        <v>0</v>
      </c>
      <c r="G20" s="97"/>
      <c r="H20" s="38">
        <v>43825</v>
      </c>
      <c r="I20" s="109">
        <v>50000</v>
      </c>
      <c r="J20" s="57" t="s">
        <v>21</v>
      </c>
      <c r="K20" s="110" t="s">
        <v>41</v>
      </c>
      <c r="L20" s="111" t="s">
        <v>42</v>
      </c>
      <c r="M20" s="60"/>
      <c r="N20" s="22"/>
      <c r="O20" s="22"/>
      <c r="T20" t="s">
        <v>43</v>
      </c>
    </row>
    <row r="21" customFormat="1" ht="18" customHeight="1" spans="1:15">
      <c r="A21" s="35"/>
      <c r="B21" s="100">
        <f t="shared" si="4"/>
        <v>0</v>
      </c>
      <c r="C21" s="20"/>
      <c r="D21" s="20"/>
      <c r="E21" s="37"/>
      <c r="F21" s="100">
        <f t="shared" si="5"/>
        <v>0</v>
      </c>
      <c r="G21" s="97"/>
      <c r="H21" s="38" t="s">
        <v>44</v>
      </c>
      <c r="I21" s="109">
        <v>-41000</v>
      </c>
      <c r="J21" s="57" t="s">
        <v>38</v>
      </c>
      <c r="K21" s="110" t="s">
        <v>39</v>
      </c>
      <c r="L21" s="111"/>
      <c r="M21" s="60"/>
      <c r="N21" s="22"/>
      <c r="O21" s="22"/>
    </row>
    <row r="22" customFormat="1" ht="18" customHeight="1" spans="1:15">
      <c r="A22" s="35"/>
      <c r="B22" s="100">
        <f t="shared" si="4"/>
        <v>0</v>
      </c>
      <c r="C22" s="20"/>
      <c r="D22" s="20"/>
      <c r="E22" s="37"/>
      <c r="F22" s="100">
        <f t="shared" si="5"/>
        <v>0</v>
      </c>
      <c r="G22" s="97"/>
      <c r="H22" s="38" t="s">
        <v>44</v>
      </c>
      <c r="I22" s="109">
        <v>41000</v>
      </c>
      <c r="J22" s="57" t="s">
        <v>21</v>
      </c>
      <c r="K22" s="110" t="s">
        <v>45</v>
      </c>
      <c r="L22" s="111"/>
      <c r="M22" s="60"/>
      <c r="N22" s="22"/>
      <c r="O22" s="22"/>
    </row>
    <row r="23" s="93" customFormat="1" ht="18" customHeight="1" spans="1:15">
      <c r="A23" s="101">
        <v>43941</v>
      </c>
      <c r="B23" s="102">
        <f t="shared" si="4"/>
        <v>990099.01</v>
      </c>
      <c r="C23" s="103">
        <v>11</v>
      </c>
      <c r="D23" s="104" t="s">
        <v>46</v>
      </c>
      <c r="E23" s="37">
        <v>0.01</v>
      </c>
      <c r="F23" s="102">
        <f t="shared" si="5"/>
        <v>9900.99</v>
      </c>
      <c r="G23" s="97">
        <v>1000000</v>
      </c>
      <c r="H23" s="105"/>
      <c r="I23" s="112"/>
      <c r="J23" s="113"/>
      <c r="K23" s="114" t="s">
        <v>47</v>
      </c>
      <c r="L23" s="115" t="s">
        <v>48</v>
      </c>
      <c r="M23" s="116" t="s">
        <v>49</v>
      </c>
      <c r="N23" s="116"/>
      <c r="O23" s="117" t="s">
        <v>50</v>
      </c>
    </row>
    <row r="24" s="93" customFormat="1" ht="18" customHeight="1" spans="1:15">
      <c r="A24" s="101">
        <v>43941</v>
      </c>
      <c r="B24" s="102">
        <f t="shared" si="4"/>
        <v>297029.7</v>
      </c>
      <c r="C24" s="103"/>
      <c r="D24" s="104" t="s">
        <v>46</v>
      </c>
      <c r="E24" s="37">
        <v>0.01</v>
      </c>
      <c r="F24" s="102">
        <f t="shared" si="5"/>
        <v>2970.3</v>
      </c>
      <c r="G24" s="97">
        <f>75000+80000+75000+70000</f>
        <v>300000</v>
      </c>
      <c r="H24" s="106"/>
      <c r="I24" s="118"/>
      <c r="J24" s="116"/>
      <c r="K24" s="119" t="s">
        <v>51</v>
      </c>
      <c r="L24" s="120" t="s">
        <v>52</v>
      </c>
      <c r="M24" s="116" t="s">
        <v>53</v>
      </c>
      <c r="N24" s="116"/>
      <c r="O24" s="117"/>
    </row>
    <row r="25" s="93" customFormat="1" ht="18" customHeight="1" spans="1:15">
      <c r="A25" s="101">
        <v>43922</v>
      </c>
      <c r="B25" s="102">
        <f t="shared" si="4"/>
        <v>200000</v>
      </c>
      <c r="C25" s="103"/>
      <c r="D25" s="104" t="s">
        <v>54</v>
      </c>
      <c r="E25" s="37"/>
      <c r="F25" s="102">
        <f t="shared" si="5"/>
        <v>0</v>
      </c>
      <c r="G25" s="97">
        <v>200000</v>
      </c>
      <c r="H25" s="106"/>
      <c r="I25" s="118"/>
      <c r="J25" s="116"/>
      <c r="K25" s="119" t="s">
        <v>51</v>
      </c>
      <c r="L25" s="119" t="s">
        <v>55</v>
      </c>
      <c r="M25" s="116" t="s">
        <v>56</v>
      </c>
      <c r="N25" s="116"/>
      <c r="O25" s="117"/>
    </row>
    <row r="26" s="93" customFormat="1" ht="18" customHeight="1" spans="1:15">
      <c r="A26" s="101">
        <v>43922</v>
      </c>
      <c r="B26" s="102">
        <f t="shared" si="4"/>
        <v>200000</v>
      </c>
      <c r="C26" s="103"/>
      <c r="D26" s="104" t="s">
        <v>54</v>
      </c>
      <c r="E26" s="37"/>
      <c r="F26" s="102">
        <f t="shared" si="5"/>
        <v>0</v>
      </c>
      <c r="G26" s="97">
        <v>200000</v>
      </c>
      <c r="H26" s="106"/>
      <c r="I26" s="118"/>
      <c r="J26" s="116"/>
      <c r="K26" s="119" t="s">
        <v>57</v>
      </c>
      <c r="L26" s="119" t="s">
        <v>55</v>
      </c>
      <c r="M26" s="116" t="s">
        <v>58</v>
      </c>
      <c r="N26" s="116"/>
      <c r="O26" s="117"/>
    </row>
    <row r="27" s="93" customFormat="1" ht="18" customHeight="1" spans="1:15">
      <c r="A27" s="101">
        <v>44002</v>
      </c>
      <c r="B27" s="102">
        <f t="shared" si="4"/>
        <v>198019.8</v>
      </c>
      <c r="C27" s="103"/>
      <c r="D27" s="104" t="s">
        <v>46</v>
      </c>
      <c r="E27" s="37">
        <v>0.01</v>
      </c>
      <c r="F27" s="102">
        <f t="shared" si="5"/>
        <v>1980.2</v>
      </c>
      <c r="G27" s="97">
        <v>200000</v>
      </c>
      <c r="H27" s="106"/>
      <c r="I27" s="118"/>
      <c r="J27" s="116"/>
      <c r="K27" s="119" t="s">
        <v>57</v>
      </c>
      <c r="L27" s="119" t="s">
        <v>59</v>
      </c>
      <c r="M27" s="116" t="s">
        <v>60</v>
      </c>
      <c r="N27" s="116"/>
      <c r="O27" s="117" t="s">
        <v>61</v>
      </c>
    </row>
    <row r="28" s="2" customFormat="1" ht="18" customHeight="1" spans="1:15">
      <c r="A28" s="39"/>
      <c r="B28" s="100">
        <f t="shared" si="4"/>
        <v>0</v>
      </c>
      <c r="C28" s="40"/>
      <c r="D28" s="41"/>
      <c r="E28" s="37"/>
      <c r="F28" s="100">
        <f t="shared" si="5"/>
        <v>0</v>
      </c>
      <c r="G28" s="97"/>
      <c r="H28" s="38">
        <v>43960</v>
      </c>
      <c r="I28" s="121">
        <v>500000</v>
      </c>
      <c r="J28" s="63" t="s">
        <v>21</v>
      </c>
      <c r="K28" s="122" t="s">
        <v>47</v>
      </c>
      <c r="L28" s="123" t="s">
        <v>48</v>
      </c>
      <c r="M28" s="63"/>
      <c r="N28" s="63"/>
      <c r="O28" s="64"/>
    </row>
    <row r="29" s="2" customFormat="1" ht="18" customHeight="1" spans="1:15">
      <c r="A29" s="39"/>
      <c r="B29" s="100">
        <f t="shared" si="4"/>
        <v>0</v>
      </c>
      <c r="C29" s="40"/>
      <c r="D29" s="41"/>
      <c r="E29" s="37"/>
      <c r="F29" s="100">
        <f t="shared" si="5"/>
        <v>0</v>
      </c>
      <c r="G29" s="97"/>
      <c r="H29" s="42">
        <v>43970</v>
      </c>
      <c r="I29" s="121">
        <v>50000</v>
      </c>
      <c r="J29" s="63" t="s">
        <v>21</v>
      </c>
      <c r="K29" s="66" t="s">
        <v>41</v>
      </c>
      <c r="L29" s="64"/>
      <c r="M29" s="63" t="s">
        <v>62</v>
      </c>
      <c r="N29" s="63"/>
      <c r="O29" s="64" t="s">
        <v>63</v>
      </c>
    </row>
    <row r="30" s="2" customFormat="1" ht="18" customHeight="1" spans="1:15">
      <c r="A30" s="39"/>
      <c r="B30" s="100">
        <f t="shared" si="4"/>
        <v>0</v>
      </c>
      <c r="C30" s="40"/>
      <c r="D30" s="41"/>
      <c r="E30" s="37"/>
      <c r="F30" s="100">
        <f t="shared" si="5"/>
        <v>0</v>
      </c>
      <c r="G30" s="97"/>
      <c r="H30" s="38">
        <v>44005</v>
      </c>
      <c r="I30" s="121">
        <v>70000</v>
      </c>
      <c r="J30" s="63" t="s">
        <v>21</v>
      </c>
      <c r="K30" s="66" t="s">
        <v>41</v>
      </c>
      <c r="L30" s="64"/>
      <c r="M30" s="63" t="s">
        <v>64</v>
      </c>
      <c r="N30" s="63"/>
      <c r="O30" s="64" t="s">
        <v>65</v>
      </c>
    </row>
    <row r="31" s="2" customFormat="1" ht="18" customHeight="1" spans="1:15">
      <c r="A31" s="39"/>
      <c r="B31" s="100">
        <f t="shared" si="4"/>
        <v>0</v>
      </c>
      <c r="C31" s="40"/>
      <c r="D31" s="41"/>
      <c r="E31" s="37"/>
      <c r="F31" s="100">
        <f t="shared" si="5"/>
        <v>0</v>
      </c>
      <c r="G31" s="97"/>
      <c r="H31" s="42">
        <v>44006</v>
      </c>
      <c r="I31" s="121">
        <v>200000</v>
      </c>
      <c r="J31" s="2" t="s">
        <v>66</v>
      </c>
      <c r="K31" s="66" t="s">
        <v>57</v>
      </c>
      <c r="L31" s="64"/>
      <c r="M31" s="63" t="s">
        <v>67</v>
      </c>
      <c r="N31" s="63"/>
      <c r="O31" s="64"/>
    </row>
    <row r="32" s="2" customFormat="1" ht="18" customHeight="1" spans="1:15">
      <c r="A32" s="39"/>
      <c r="B32" s="100">
        <f t="shared" si="4"/>
        <v>0</v>
      </c>
      <c r="C32" s="40"/>
      <c r="D32" s="41"/>
      <c r="E32" s="37"/>
      <c r="F32" s="100">
        <f t="shared" si="5"/>
        <v>0</v>
      </c>
      <c r="G32" s="97"/>
      <c r="H32" s="42">
        <v>44097</v>
      </c>
      <c r="I32" s="121">
        <v>300000</v>
      </c>
      <c r="J32" s="63" t="s">
        <v>21</v>
      </c>
      <c r="K32" s="122" t="s">
        <v>47</v>
      </c>
      <c r="L32" s="123" t="s">
        <v>48</v>
      </c>
      <c r="M32" s="63"/>
      <c r="N32" s="63"/>
      <c r="O32" s="64"/>
    </row>
    <row r="33" s="94" customFormat="1" ht="18" customHeight="1" spans="1:15">
      <c r="A33" s="101">
        <v>44094</v>
      </c>
      <c r="B33" s="102">
        <f t="shared" si="4"/>
        <v>125118.16</v>
      </c>
      <c r="C33" s="103">
        <v>2</v>
      </c>
      <c r="D33" s="104" t="s">
        <v>46</v>
      </c>
      <c r="E33" s="37">
        <v>0.01</v>
      </c>
      <c r="F33" s="102">
        <f t="shared" si="5"/>
        <v>1251.18</v>
      </c>
      <c r="G33" s="97">
        <f>57369.34+69000</f>
        <v>126369.34</v>
      </c>
      <c r="H33" s="106">
        <v>44099</v>
      </c>
      <c r="I33" s="102">
        <v>126369.34</v>
      </c>
      <c r="J33" s="93" t="s">
        <v>66</v>
      </c>
      <c r="K33" s="119" t="s">
        <v>57</v>
      </c>
      <c r="L33" s="117" t="s">
        <v>68</v>
      </c>
      <c r="M33" s="116" t="s">
        <v>67</v>
      </c>
      <c r="N33" s="124"/>
      <c r="O33" s="125"/>
    </row>
    <row r="34" s="3" customFormat="1" ht="18" customHeight="1" spans="1:15">
      <c r="A34" s="39"/>
      <c r="B34" s="100">
        <f t="shared" si="4"/>
        <v>0</v>
      </c>
      <c r="C34" s="40"/>
      <c r="D34" s="41"/>
      <c r="E34" s="37"/>
      <c r="F34" s="100">
        <f t="shared" si="5"/>
        <v>0</v>
      </c>
      <c r="G34" s="97"/>
      <c r="H34" s="42">
        <v>44099</v>
      </c>
      <c r="I34" s="126">
        <v>200000</v>
      </c>
      <c r="J34" s="63" t="s">
        <v>21</v>
      </c>
      <c r="K34" s="66" t="s">
        <v>57</v>
      </c>
      <c r="L34" s="64" t="s">
        <v>69</v>
      </c>
      <c r="M34" s="63"/>
      <c r="N34" s="70"/>
      <c r="O34" s="71"/>
    </row>
    <row r="35" s="93" customFormat="1" ht="18" customHeight="1" spans="1:15">
      <c r="A35" s="101">
        <v>44124</v>
      </c>
      <c r="B35" s="102">
        <f t="shared" si="4"/>
        <v>72901.64</v>
      </c>
      <c r="C35" s="103">
        <v>1</v>
      </c>
      <c r="D35" s="104" t="s">
        <v>46</v>
      </c>
      <c r="E35" s="37">
        <v>0.01</v>
      </c>
      <c r="F35" s="102">
        <f t="shared" si="5"/>
        <v>729.02</v>
      </c>
      <c r="G35" s="97">
        <v>73630.66</v>
      </c>
      <c r="H35" s="106">
        <v>44120</v>
      </c>
      <c r="I35" s="102">
        <v>73630.66</v>
      </c>
      <c r="J35" s="93" t="s">
        <v>66</v>
      </c>
      <c r="K35" s="119" t="s">
        <v>57</v>
      </c>
      <c r="L35" s="117" t="s">
        <v>68</v>
      </c>
      <c r="M35" s="116" t="s">
        <v>67</v>
      </c>
      <c r="N35" s="116"/>
      <c r="O35" s="117"/>
    </row>
    <row r="36" s="2" customFormat="1" ht="18" customHeight="1" spans="1:18">
      <c r="A36" s="39"/>
      <c r="B36" s="100">
        <f t="shared" si="4"/>
        <v>0</v>
      </c>
      <c r="C36" s="40"/>
      <c r="D36" s="41"/>
      <c r="E36" s="37"/>
      <c r="F36" s="100">
        <f t="shared" si="5"/>
        <v>0</v>
      </c>
      <c r="G36" s="97"/>
      <c r="H36" s="42">
        <v>44103</v>
      </c>
      <c r="I36" s="126">
        <v>30000</v>
      </c>
      <c r="J36" s="63" t="s">
        <v>21</v>
      </c>
      <c r="K36" s="66" t="s">
        <v>41</v>
      </c>
      <c r="L36" s="64" t="s">
        <v>70</v>
      </c>
      <c r="M36" s="63"/>
      <c r="N36" s="63"/>
      <c r="O36" s="64"/>
      <c r="R36" s="2" t="s">
        <v>43</v>
      </c>
    </row>
    <row r="37" s="2" customFormat="1" ht="18" customHeight="1" spans="2:15">
      <c r="B37" s="100">
        <f t="shared" si="4"/>
        <v>0</v>
      </c>
      <c r="C37" s="40"/>
      <c r="D37" s="41"/>
      <c r="E37" s="37"/>
      <c r="F37" s="100">
        <f t="shared" si="5"/>
        <v>0</v>
      </c>
      <c r="G37" s="97"/>
      <c r="H37" s="42">
        <v>44103</v>
      </c>
      <c r="I37" s="126">
        <v>100000</v>
      </c>
      <c r="J37" s="63" t="s">
        <v>21</v>
      </c>
      <c r="K37" s="66" t="s">
        <v>57</v>
      </c>
      <c r="L37" s="64" t="s">
        <v>52</v>
      </c>
      <c r="M37" s="63"/>
      <c r="N37" s="63"/>
      <c r="O37" s="64"/>
    </row>
    <row r="38" s="93" customFormat="1" ht="18" customHeight="1" spans="1:15">
      <c r="A38" s="101">
        <v>44124</v>
      </c>
      <c r="B38" s="102">
        <f t="shared" si="4"/>
        <v>36283.19</v>
      </c>
      <c r="C38" s="103">
        <v>1</v>
      </c>
      <c r="D38" s="104" t="s">
        <v>46</v>
      </c>
      <c r="E38" s="37">
        <v>0.13</v>
      </c>
      <c r="F38" s="102">
        <f t="shared" si="5"/>
        <v>4716.81</v>
      </c>
      <c r="G38" s="97">
        <v>41000</v>
      </c>
      <c r="H38" s="106"/>
      <c r="I38" s="102"/>
      <c r="K38" s="119" t="s">
        <v>45</v>
      </c>
      <c r="L38" s="117" t="s">
        <v>71</v>
      </c>
      <c r="M38" s="127" t="s">
        <v>72</v>
      </c>
      <c r="N38" s="116"/>
      <c r="O38" s="128"/>
    </row>
    <row r="39" s="2" customFormat="1" ht="18" customHeight="1" spans="1:17">
      <c r="A39" s="44"/>
      <c r="B39" s="100">
        <f t="shared" si="4"/>
        <v>0</v>
      </c>
      <c r="C39" s="45"/>
      <c r="D39" s="46"/>
      <c r="E39" s="37"/>
      <c r="F39" s="100">
        <f t="shared" si="5"/>
        <v>0</v>
      </c>
      <c r="G39" s="97"/>
      <c r="H39" s="42">
        <v>44130</v>
      </c>
      <c r="I39" s="126">
        <v>180000</v>
      </c>
      <c r="J39" s="63" t="s">
        <v>21</v>
      </c>
      <c r="K39" s="122" t="s">
        <v>51</v>
      </c>
      <c r="L39" s="64" t="s">
        <v>73</v>
      </c>
      <c r="M39" s="63"/>
      <c r="N39" s="63"/>
      <c r="O39" s="64"/>
      <c r="Q39" s="48">
        <v>1088000</v>
      </c>
    </row>
    <row r="40" s="93" customFormat="1" ht="18" customHeight="1" spans="1:15">
      <c r="A40" s="101">
        <v>44228</v>
      </c>
      <c r="B40" s="102">
        <f t="shared" si="4"/>
        <v>1077227.72</v>
      </c>
      <c r="C40" s="103">
        <v>12</v>
      </c>
      <c r="D40" s="104" t="s">
        <v>46</v>
      </c>
      <c r="E40" s="37">
        <v>0.01</v>
      </c>
      <c r="F40" s="102">
        <f t="shared" si="5"/>
        <v>10772.28</v>
      </c>
      <c r="G40" s="97">
        <f>95200+62560+91120+92480+93840+95200+95200+95200+95200+95200+88400+88400</f>
        <v>1088000</v>
      </c>
      <c r="H40" s="106">
        <v>44236</v>
      </c>
      <c r="I40" s="102">
        <v>880000</v>
      </c>
      <c r="J40" s="116" t="s">
        <v>21</v>
      </c>
      <c r="K40" s="129" t="s">
        <v>74</v>
      </c>
      <c r="L40" s="117" t="s">
        <v>75</v>
      </c>
      <c r="M40" s="116" t="s">
        <v>76</v>
      </c>
      <c r="N40" s="116"/>
      <c r="O40" s="125"/>
    </row>
    <row r="41" s="2" customFormat="1" ht="18" customHeight="1" spans="1:15">
      <c r="A41" s="39"/>
      <c r="B41" s="100">
        <f t="shared" si="4"/>
        <v>0</v>
      </c>
      <c r="C41" s="40"/>
      <c r="D41" s="41"/>
      <c r="E41" s="37"/>
      <c r="F41" s="100">
        <f t="shared" si="5"/>
        <v>0</v>
      </c>
      <c r="G41" s="97"/>
      <c r="H41" s="42">
        <v>44236</v>
      </c>
      <c r="I41" s="126">
        <v>300000</v>
      </c>
      <c r="J41" s="2" t="s">
        <v>66</v>
      </c>
      <c r="K41" s="66" t="s">
        <v>57</v>
      </c>
      <c r="L41" s="64" t="s">
        <v>68</v>
      </c>
      <c r="M41" s="63" t="s">
        <v>67</v>
      </c>
      <c r="N41" s="63"/>
      <c r="O41" s="64"/>
    </row>
    <row r="42" s="93" customFormat="1" ht="18" customHeight="1" spans="1:15">
      <c r="A42" s="101">
        <v>44228</v>
      </c>
      <c r="B42" s="102">
        <f t="shared" si="4"/>
        <v>435897.25</v>
      </c>
      <c r="C42" s="103">
        <v>5</v>
      </c>
      <c r="D42" s="104" t="s">
        <v>46</v>
      </c>
      <c r="E42" s="37">
        <v>0.09</v>
      </c>
      <c r="F42" s="102">
        <f t="shared" si="5"/>
        <v>39230.75</v>
      </c>
      <c r="G42" s="97">
        <f>95000*3+95064*2</f>
        <v>475128</v>
      </c>
      <c r="H42" s="106"/>
      <c r="I42" s="102"/>
      <c r="J42" s="116"/>
      <c r="K42" s="119" t="s">
        <v>77</v>
      </c>
      <c r="L42" s="117" t="s">
        <v>78</v>
      </c>
      <c r="M42" s="116" t="s">
        <v>79</v>
      </c>
      <c r="N42" s="116"/>
      <c r="O42" s="125"/>
    </row>
    <row r="43" s="93" customFormat="1" ht="18" customHeight="1" spans="1:15">
      <c r="A43" s="101">
        <v>44228</v>
      </c>
      <c r="B43" s="102">
        <f t="shared" si="4"/>
        <v>364884.96</v>
      </c>
      <c r="C43" s="103">
        <v>4</v>
      </c>
      <c r="D43" s="104" t="s">
        <v>46</v>
      </c>
      <c r="E43" s="37">
        <v>0.13</v>
      </c>
      <c r="F43" s="102">
        <f t="shared" si="5"/>
        <v>47435.04</v>
      </c>
      <c r="G43" s="97">
        <f>109440+89760+108000+105120</f>
        <v>412320</v>
      </c>
      <c r="H43" s="106"/>
      <c r="I43" s="130"/>
      <c r="J43" s="124"/>
      <c r="K43" s="131" t="s">
        <v>80</v>
      </c>
      <c r="L43" s="125"/>
      <c r="M43" s="132" t="s">
        <v>81</v>
      </c>
      <c r="N43" s="116"/>
      <c r="O43" s="133" t="s">
        <v>82</v>
      </c>
    </row>
    <row r="44" s="93" customFormat="1" ht="18" customHeight="1" spans="1:15">
      <c r="A44" s="101">
        <v>44256</v>
      </c>
      <c r="B44" s="102">
        <f t="shared" si="4"/>
        <v>332673.27</v>
      </c>
      <c r="C44" s="103" t="s">
        <v>83</v>
      </c>
      <c r="D44" s="104" t="s">
        <v>46</v>
      </c>
      <c r="E44" s="37">
        <v>0.01</v>
      </c>
      <c r="F44" s="102">
        <f t="shared" si="5"/>
        <v>3326.73</v>
      </c>
      <c r="G44" s="97">
        <v>336000</v>
      </c>
      <c r="H44" s="106"/>
      <c r="I44" s="130"/>
      <c r="J44" s="124"/>
      <c r="K44" s="114" t="s">
        <v>47</v>
      </c>
      <c r="L44" s="115" t="s">
        <v>48</v>
      </c>
      <c r="M44" s="116" t="s">
        <v>49</v>
      </c>
      <c r="N44" s="116"/>
      <c r="O44" s="125"/>
    </row>
    <row r="45" s="93" customFormat="1" ht="18" customHeight="1" spans="1:15">
      <c r="A45" s="101">
        <v>44256</v>
      </c>
      <c r="B45" s="102">
        <f t="shared" si="4"/>
        <v>146548.67</v>
      </c>
      <c r="C45" s="103" t="s">
        <v>84</v>
      </c>
      <c r="D45" s="104" t="s">
        <v>46</v>
      </c>
      <c r="E45" s="37">
        <v>0.13</v>
      </c>
      <c r="F45" s="102">
        <f t="shared" si="5"/>
        <v>19051.33</v>
      </c>
      <c r="G45" s="97">
        <v>165600</v>
      </c>
      <c r="H45" s="106"/>
      <c r="I45" s="130"/>
      <c r="J45" s="124"/>
      <c r="K45" s="114" t="s">
        <v>80</v>
      </c>
      <c r="L45" s="115" t="s">
        <v>85</v>
      </c>
      <c r="M45" s="116" t="s">
        <v>86</v>
      </c>
      <c r="N45" s="116" t="s">
        <v>87</v>
      </c>
      <c r="O45" s="125"/>
    </row>
    <row r="46" s="93" customFormat="1" ht="18" customHeight="1" spans="1:15">
      <c r="A46" s="101">
        <v>44256</v>
      </c>
      <c r="B46" s="102">
        <f t="shared" si="4"/>
        <v>50642.2</v>
      </c>
      <c r="C46" s="103" t="s">
        <v>88</v>
      </c>
      <c r="D46" s="104" t="s">
        <v>46</v>
      </c>
      <c r="E46" s="37">
        <v>0.09</v>
      </c>
      <c r="F46" s="102">
        <f t="shared" si="5"/>
        <v>4557.8</v>
      </c>
      <c r="G46" s="97">
        <v>55200</v>
      </c>
      <c r="H46" s="106"/>
      <c r="I46" s="130"/>
      <c r="J46" s="124"/>
      <c r="K46" s="114" t="s">
        <v>80</v>
      </c>
      <c r="L46" s="115" t="s">
        <v>89</v>
      </c>
      <c r="M46" s="116" t="s">
        <v>86</v>
      </c>
      <c r="N46" s="116"/>
      <c r="O46" s="125"/>
    </row>
    <row r="47" s="93" customFormat="1" ht="18" customHeight="1" spans="1:15">
      <c r="A47" s="101">
        <v>44256</v>
      </c>
      <c r="B47" s="102">
        <f t="shared" si="4"/>
        <v>303243.14</v>
      </c>
      <c r="C47" s="103" t="s">
        <v>90</v>
      </c>
      <c r="D47" s="104" t="s">
        <v>46</v>
      </c>
      <c r="E47" s="37">
        <v>0.09</v>
      </c>
      <c r="F47" s="102">
        <f t="shared" si="5"/>
        <v>27291.88</v>
      </c>
      <c r="G47" s="97">
        <v>330535.02</v>
      </c>
      <c r="H47" s="106"/>
      <c r="I47" s="130"/>
      <c r="J47" s="124"/>
      <c r="K47" s="119" t="s">
        <v>77</v>
      </c>
      <c r="L47" s="117" t="s">
        <v>78</v>
      </c>
      <c r="M47" s="116" t="s">
        <v>79</v>
      </c>
      <c r="N47" s="116"/>
      <c r="O47" s="125"/>
    </row>
    <row r="48" s="2" customFormat="1" ht="18" customHeight="1" spans="1:15">
      <c r="A48" s="39"/>
      <c r="B48" s="100">
        <f t="shared" si="4"/>
        <v>0</v>
      </c>
      <c r="C48" s="40"/>
      <c r="D48" s="41"/>
      <c r="E48" s="37"/>
      <c r="F48" s="100">
        <f t="shared" si="5"/>
        <v>0</v>
      </c>
      <c r="G48" s="97"/>
      <c r="H48" s="42">
        <v>44271</v>
      </c>
      <c r="I48" s="134">
        <v>67680</v>
      </c>
      <c r="J48" s="63" t="s">
        <v>21</v>
      </c>
      <c r="K48" s="122" t="s">
        <v>74</v>
      </c>
      <c r="L48" s="34" t="s">
        <v>75</v>
      </c>
      <c r="M48" s="63"/>
      <c r="N48" s="63"/>
      <c r="O48" s="71"/>
    </row>
    <row r="49" s="2" customFormat="1" ht="18" customHeight="1" spans="1:15">
      <c r="A49" s="39"/>
      <c r="B49" s="100"/>
      <c r="C49" s="40"/>
      <c r="D49" s="41"/>
      <c r="E49" s="37"/>
      <c r="F49" s="100"/>
      <c r="G49" s="97"/>
      <c r="H49" s="42">
        <v>44271</v>
      </c>
      <c r="I49" s="134">
        <v>40000</v>
      </c>
      <c r="J49" s="63" t="s">
        <v>21</v>
      </c>
      <c r="K49" s="122" t="s">
        <v>41</v>
      </c>
      <c r="L49" s="34"/>
      <c r="M49" s="63"/>
      <c r="N49" s="63"/>
      <c r="O49" s="71"/>
    </row>
    <row r="50" s="2" customFormat="1" ht="18" customHeight="1" spans="1:15">
      <c r="A50" s="39"/>
      <c r="B50" s="100"/>
      <c r="C50" s="40"/>
      <c r="D50" s="41"/>
      <c r="E50" s="37"/>
      <c r="F50" s="100"/>
      <c r="G50" s="97"/>
      <c r="H50" s="42">
        <v>44271</v>
      </c>
      <c r="I50" s="134">
        <v>412320</v>
      </c>
      <c r="J50" s="63" t="s">
        <v>21</v>
      </c>
      <c r="K50" s="122" t="s">
        <v>80</v>
      </c>
      <c r="L50" s="34" t="s">
        <v>71</v>
      </c>
      <c r="M50" s="63"/>
      <c r="N50" s="63"/>
      <c r="O50" s="71"/>
    </row>
    <row r="51" s="2" customFormat="1" ht="18" customHeight="1" spans="1:15">
      <c r="A51" s="39"/>
      <c r="B51" s="100"/>
      <c r="C51" s="40"/>
      <c r="D51" s="41"/>
      <c r="E51" s="37"/>
      <c r="F51" s="100"/>
      <c r="G51" s="97"/>
      <c r="H51" s="42">
        <v>44273</v>
      </c>
      <c r="I51" s="134">
        <v>336000</v>
      </c>
      <c r="J51" s="63" t="s">
        <v>21</v>
      </c>
      <c r="K51" s="122" t="s">
        <v>47</v>
      </c>
      <c r="L51" s="34" t="s">
        <v>91</v>
      </c>
      <c r="M51" s="63"/>
      <c r="N51" s="63"/>
      <c r="O51" s="71"/>
    </row>
    <row r="52" s="2" customFormat="1" ht="18" customHeight="1" spans="1:15">
      <c r="A52" s="39"/>
      <c r="B52" s="100"/>
      <c r="C52" s="40"/>
      <c r="D52" s="41"/>
      <c r="E52" s="37"/>
      <c r="F52" s="100"/>
      <c r="G52" s="97"/>
      <c r="H52" s="42"/>
      <c r="I52" s="73"/>
      <c r="J52" s="70"/>
      <c r="K52" s="135"/>
      <c r="L52" s="34"/>
      <c r="M52" s="63"/>
      <c r="N52" s="63"/>
      <c r="O52" s="71"/>
    </row>
    <row r="53" s="2" customFormat="1" ht="18" customHeight="1" spans="1:15">
      <c r="A53" s="39"/>
      <c r="B53" s="100">
        <f t="shared" ref="B53:B77" si="6">ROUND(G53/(1+E53),2)</f>
        <v>0</v>
      </c>
      <c r="C53" s="40"/>
      <c r="D53" s="41"/>
      <c r="E53" s="37"/>
      <c r="F53" s="100">
        <f>ROUND(G53/(1+E53)*E53,2)</f>
        <v>0</v>
      </c>
      <c r="G53" s="97"/>
      <c r="H53" s="38">
        <v>44264</v>
      </c>
      <c r="I53" s="136">
        <v>-566054.56</v>
      </c>
      <c r="J53" s="54" t="s">
        <v>92</v>
      </c>
      <c r="K53" s="110" t="s">
        <v>93</v>
      </c>
      <c r="L53" s="71"/>
      <c r="M53" s="63"/>
      <c r="N53" s="63"/>
      <c r="O53" s="71"/>
    </row>
    <row r="54" s="2" customFormat="1" ht="18" customHeight="1" spans="1:15">
      <c r="A54" s="44"/>
      <c r="B54" s="100">
        <f t="shared" si="6"/>
        <v>0</v>
      </c>
      <c r="C54" s="45"/>
      <c r="D54" s="46"/>
      <c r="E54" s="47"/>
      <c r="F54" s="100">
        <f t="shared" ref="F53:F77" si="7">ROUND(G54/(1+E54)*E54,2)</f>
        <v>0</v>
      </c>
      <c r="G54" s="97"/>
      <c r="H54" s="38">
        <v>44264</v>
      </c>
      <c r="I54" s="126">
        <v>300</v>
      </c>
      <c r="J54" s="54" t="s">
        <v>94</v>
      </c>
      <c r="K54" s="66" t="s">
        <v>95</v>
      </c>
      <c r="L54" s="64"/>
      <c r="M54" s="63"/>
      <c r="N54" s="63"/>
      <c r="O54" s="71"/>
    </row>
    <row r="55" s="2" customFormat="1" ht="18" customHeight="1" spans="1:15">
      <c r="A55" s="44"/>
      <c r="B55" s="100">
        <f t="shared" si="6"/>
        <v>8000</v>
      </c>
      <c r="C55" s="45"/>
      <c r="D55" s="46"/>
      <c r="E55" s="47"/>
      <c r="F55" s="100">
        <f t="shared" si="7"/>
        <v>0</v>
      </c>
      <c r="G55" s="97">
        <v>8000</v>
      </c>
      <c r="H55" s="38">
        <v>44264</v>
      </c>
      <c r="I55" s="126">
        <f>G55</f>
        <v>8000</v>
      </c>
      <c r="J55" s="54" t="s">
        <v>94</v>
      </c>
      <c r="K55" s="66" t="s">
        <v>96</v>
      </c>
      <c r="L55" s="64"/>
      <c r="M55" s="63"/>
      <c r="N55" s="63"/>
      <c r="O55" s="71"/>
    </row>
    <row r="56" s="2" customFormat="1" ht="18" customHeight="1" spans="1:15">
      <c r="A56" s="44"/>
      <c r="B56" s="100">
        <f t="shared" si="6"/>
        <v>0</v>
      </c>
      <c r="C56" s="45"/>
      <c r="D56" s="46"/>
      <c r="E56" s="47"/>
      <c r="F56" s="100">
        <f t="shared" si="7"/>
        <v>0</v>
      </c>
      <c r="G56" s="97"/>
      <c r="H56" s="49" t="s">
        <v>97</v>
      </c>
      <c r="I56" s="126">
        <v>200</v>
      </c>
      <c r="J56" s="54" t="s">
        <v>94</v>
      </c>
      <c r="K56" s="66" t="s">
        <v>95</v>
      </c>
      <c r="L56" s="64"/>
      <c r="M56" s="63"/>
      <c r="N56" s="63"/>
      <c r="O56" s="64"/>
    </row>
    <row r="57" s="2" customFormat="1" ht="18" customHeight="1" spans="1:15">
      <c r="A57" s="44"/>
      <c r="B57" s="100">
        <f t="shared" si="6"/>
        <v>15000</v>
      </c>
      <c r="C57" s="45"/>
      <c r="D57" s="46"/>
      <c r="E57" s="47"/>
      <c r="F57" s="100">
        <f t="shared" si="7"/>
        <v>0</v>
      </c>
      <c r="G57" s="97">
        <v>15000</v>
      </c>
      <c r="H57" s="49" t="s">
        <v>97</v>
      </c>
      <c r="I57" s="126">
        <f>G57</f>
        <v>15000</v>
      </c>
      <c r="J57" s="54" t="s">
        <v>94</v>
      </c>
      <c r="K57" s="66" t="s">
        <v>96</v>
      </c>
      <c r="L57" s="64"/>
      <c r="M57" s="63"/>
      <c r="N57" s="63"/>
      <c r="O57" s="64"/>
    </row>
    <row r="58" s="2" customFormat="1" ht="18" customHeight="1" spans="1:15">
      <c r="A58" s="44"/>
      <c r="B58" s="100">
        <f t="shared" si="6"/>
        <v>0</v>
      </c>
      <c r="C58" s="45"/>
      <c r="D58" s="46"/>
      <c r="E58" s="47"/>
      <c r="F58" s="100">
        <f t="shared" si="7"/>
        <v>0</v>
      </c>
      <c r="G58" s="97"/>
      <c r="H58" s="49" t="s">
        <v>97</v>
      </c>
      <c r="I58" s="126">
        <v>566054.55619266</v>
      </c>
      <c r="J58" s="54" t="s">
        <v>98</v>
      </c>
      <c r="K58" s="66" t="s">
        <v>99</v>
      </c>
      <c r="L58" s="64"/>
      <c r="M58" s="63"/>
      <c r="N58" s="63"/>
      <c r="O58" s="64"/>
    </row>
    <row r="59" s="2" customFormat="1" ht="18" customHeight="1" spans="1:15">
      <c r="A59" s="44"/>
      <c r="B59" s="100">
        <f t="shared" si="6"/>
        <v>0</v>
      </c>
      <c r="C59" s="45"/>
      <c r="D59" s="46"/>
      <c r="E59" s="47"/>
      <c r="F59" s="100">
        <f t="shared" si="7"/>
        <v>0</v>
      </c>
      <c r="G59" s="97"/>
      <c r="H59" s="49" t="s">
        <v>97</v>
      </c>
      <c r="I59" s="126">
        <v>30000</v>
      </c>
      <c r="J59" s="54" t="s">
        <v>94</v>
      </c>
      <c r="K59" s="66" t="s">
        <v>100</v>
      </c>
      <c r="L59" s="64"/>
      <c r="M59" s="63"/>
      <c r="N59" s="63"/>
      <c r="O59" s="64"/>
    </row>
    <row r="60" s="2" customFormat="1" ht="18" customHeight="1" spans="1:15">
      <c r="A60" s="44"/>
      <c r="B60" s="100">
        <f t="shared" si="6"/>
        <v>0</v>
      </c>
      <c r="C60" s="45"/>
      <c r="D60" s="46"/>
      <c r="E60" s="47"/>
      <c r="F60" s="100">
        <f t="shared" si="7"/>
        <v>0</v>
      </c>
      <c r="G60" s="97"/>
      <c r="H60" s="38" t="s">
        <v>97</v>
      </c>
      <c r="I60" s="126">
        <v>206061.341313762</v>
      </c>
      <c r="J60" s="54" t="s">
        <v>94</v>
      </c>
      <c r="K60" s="2" t="s">
        <v>101</v>
      </c>
      <c r="L60" s="64"/>
      <c r="M60" s="63"/>
      <c r="N60" s="63"/>
      <c r="O60" s="64">
        <v>0</v>
      </c>
    </row>
    <row r="61" s="2" customFormat="1" ht="18" customHeight="1" spans="1:15">
      <c r="A61" s="44"/>
      <c r="B61" s="100">
        <f t="shared" si="6"/>
        <v>0</v>
      </c>
      <c r="C61" s="45"/>
      <c r="D61" s="46"/>
      <c r="E61" s="47"/>
      <c r="F61" s="100">
        <f t="shared" si="7"/>
        <v>0</v>
      </c>
      <c r="G61" s="97"/>
      <c r="H61" s="38" t="s">
        <v>102</v>
      </c>
      <c r="I61" s="126">
        <v>100</v>
      </c>
      <c r="J61" s="63" t="s">
        <v>94</v>
      </c>
      <c r="K61" s="66" t="s">
        <v>95</v>
      </c>
      <c r="L61" s="64"/>
      <c r="M61" s="63"/>
      <c r="N61" s="63"/>
      <c r="O61" s="64"/>
    </row>
    <row r="62" s="2" customFormat="1" ht="18" customHeight="1" spans="1:15">
      <c r="A62" s="44"/>
      <c r="B62" s="100">
        <f t="shared" si="6"/>
        <v>0</v>
      </c>
      <c r="C62" s="45"/>
      <c r="D62" s="46"/>
      <c r="E62" s="47"/>
      <c r="F62" s="100">
        <f t="shared" si="7"/>
        <v>0</v>
      </c>
      <c r="G62" s="107"/>
      <c r="H62" s="38" t="s">
        <v>102</v>
      </c>
      <c r="I62" s="126">
        <v>50</v>
      </c>
      <c r="J62" s="63" t="s">
        <v>94</v>
      </c>
      <c r="K62" s="66" t="s">
        <v>95</v>
      </c>
      <c r="L62" s="64"/>
      <c r="M62" s="63"/>
      <c r="N62" s="63"/>
      <c r="O62" s="64"/>
    </row>
    <row r="63" s="2" customFormat="1" ht="18" customHeight="1" spans="1:15">
      <c r="A63" s="39"/>
      <c r="B63" s="100">
        <f t="shared" si="6"/>
        <v>0</v>
      </c>
      <c r="C63" s="40"/>
      <c r="D63" s="41"/>
      <c r="E63" s="43"/>
      <c r="F63" s="100">
        <f t="shared" si="7"/>
        <v>0</v>
      </c>
      <c r="G63" s="97"/>
      <c r="H63" s="38" t="s">
        <v>102</v>
      </c>
      <c r="I63" s="126">
        <v>100</v>
      </c>
      <c r="J63" s="63" t="s">
        <v>94</v>
      </c>
      <c r="K63" s="66" t="s">
        <v>95</v>
      </c>
      <c r="L63" s="71"/>
      <c r="M63" s="63"/>
      <c r="N63" s="63"/>
      <c r="O63" s="64"/>
    </row>
    <row r="64" s="2" customFormat="1" ht="18" customHeight="1" spans="1:16">
      <c r="A64" s="39"/>
      <c r="B64" s="100">
        <f t="shared" si="6"/>
        <v>0</v>
      </c>
      <c r="C64" s="40"/>
      <c r="D64" s="41"/>
      <c r="E64" s="43"/>
      <c r="F64" s="100">
        <f t="shared" si="7"/>
        <v>0</v>
      </c>
      <c r="G64" s="97"/>
      <c r="H64" s="38" t="s">
        <v>102</v>
      </c>
      <c r="I64" s="126">
        <v>50</v>
      </c>
      <c r="J64" s="63" t="s">
        <v>94</v>
      </c>
      <c r="K64" s="66" t="s">
        <v>95</v>
      </c>
      <c r="L64" s="71" t="s">
        <v>43</v>
      </c>
      <c r="M64" s="63"/>
      <c r="N64" s="63"/>
      <c r="O64" s="64"/>
      <c r="P64" s="2" t="s">
        <v>43</v>
      </c>
    </row>
    <row r="65" s="2" customFormat="1" ht="18" customHeight="1" spans="1:15">
      <c r="A65" s="39"/>
      <c r="B65" s="100">
        <f t="shared" si="6"/>
        <v>0</v>
      </c>
      <c r="C65" s="40"/>
      <c r="D65" s="41"/>
      <c r="E65" s="43"/>
      <c r="F65" s="100">
        <f t="shared" si="7"/>
        <v>0</v>
      </c>
      <c r="G65" s="97"/>
      <c r="H65" s="38" t="s">
        <v>102</v>
      </c>
      <c r="I65" s="126">
        <v>200</v>
      </c>
      <c r="J65" s="54" t="s">
        <v>94</v>
      </c>
      <c r="K65" s="66" t="s">
        <v>95</v>
      </c>
      <c r="L65" s="69"/>
      <c r="M65" s="63"/>
      <c r="N65" s="63"/>
      <c r="O65" s="64"/>
    </row>
    <row r="66" s="2" customFormat="1" ht="18" customHeight="1" spans="1:15">
      <c r="A66" s="39"/>
      <c r="B66" s="100">
        <f t="shared" si="6"/>
        <v>0</v>
      </c>
      <c r="C66" s="40"/>
      <c r="D66" s="41"/>
      <c r="E66" s="43"/>
      <c r="F66" s="100">
        <f t="shared" si="7"/>
        <v>0</v>
      </c>
      <c r="G66" s="97"/>
      <c r="H66" s="38" t="s">
        <v>102</v>
      </c>
      <c r="I66" s="126">
        <v>-16085</v>
      </c>
      <c r="J66" s="54" t="s">
        <v>92</v>
      </c>
      <c r="K66" s="66" t="s">
        <v>103</v>
      </c>
      <c r="L66" s="64"/>
      <c r="M66" s="63"/>
      <c r="N66" s="63"/>
      <c r="O66" s="64"/>
    </row>
    <row r="67" s="2" customFormat="1" ht="18" customHeight="1" spans="1:15">
      <c r="A67" s="39"/>
      <c r="B67" s="100">
        <f t="shared" si="6"/>
        <v>0</v>
      </c>
      <c r="C67" s="40"/>
      <c r="D67" s="41"/>
      <c r="E67" s="43"/>
      <c r="F67" s="100">
        <f t="shared" si="7"/>
        <v>0</v>
      </c>
      <c r="G67" s="97"/>
      <c r="H67" s="38" t="s">
        <v>102</v>
      </c>
      <c r="I67" s="12">
        <v>100</v>
      </c>
      <c r="J67" s="54" t="s">
        <v>94</v>
      </c>
      <c r="K67" s="66" t="s">
        <v>95</v>
      </c>
      <c r="L67" s="64"/>
      <c r="M67" s="63"/>
      <c r="N67" s="63"/>
      <c r="O67" s="64"/>
    </row>
    <row r="68" s="2" customFormat="1" ht="18" customHeight="1" spans="1:15">
      <c r="A68" s="39"/>
      <c r="B68" s="100">
        <f t="shared" si="6"/>
        <v>10000</v>
      </c>
      <c r="C68" s="40"/>
      <c r="D68" s="41"/>
      <c r="E68" s="43"/>
      <c r="F68" s="100">
        <f t="shared" si="7"/>
        <v>0</v>
      </c>
      <c r="G68" s="97">
        <v>10000</v>
      </c>
      <c r="H68" s="38" t="s">
        <v>102</v>
      </c>
      <c r="I68" s="12">
        <f>G68</f>
        <v>10000</v>
      </c>
      <c r="J68" s="54" t="s">
        <v>94</v>
      </c>
      <c r="K68" s="66" t="s">
        <v>96</v>
      </c>
      <c r="L68" s="64" t="s">
        <v>43</v>
      </c>
      <c r="M68" s="63"/>
      <c r="N68" s="63"/>
      <c r="O68" s="64"/>
    </row>
    <row r="69" s="2" customFormat="1" ht="18" customHeight="1" spans="1:15">
      <c r="A69" s="39"/>
      <c r="B69" s="100">
        <f t="shared" si="6"/>
        <v>0</v>
      </c>
      <c r="C69" s="40"/>
      <c r="D69" s="41"/>
      <c r="E69" s="43"/>
      <c r="F69" s="100">
        <f t="shared" si="7"/>
        <v>0</v>
      </c>
      <c r="G69" s="97"/>
      <c r="H69" s="50" t="s">
        <v>104</v>
      </c>
      <c r="I69" s="12">
        <v>100</v>
      </c>
      <c r="J69" s="54" t="s">
        <v>94</v>
      </c>
      <c r="K69" s="66" t="s">
        <v>95</v>
      </c>
      <c r="L69" s="64"/>
      <c r="M69" s="63"/>
      <c r="N69" s="63"/>
      <c r="O69" s="64"/>
    </row>
    <row r="70" s="2" customFormat="1" ht="18" customHeight="1" spans="1:15">
      <c r="A70" s="39"/>
      <c r="B70" s="100">
        <f t="shared" si="6"/>
        <v>0</v>
      </c>
      <c r="C70" s="40"/>
      <c r="D70" s="41"/>
      <c r="E70" s="43"/>
      <c r="F70" s="100">
        <f t="shared" si="7"/>
        <v>0</v>
      </c>
      <c r="G70" s="97"/>
      <c r="H70" s="50" t="s">
        <v>104</v>
      </c>
      <c r="I70" s="12">
        <v>50</v>
      </c>
      <c r="J70" s="54" t="s">
        <v>94</v>
      </c>
      <c r="K70" s="66" t="s">
        <v>95</v>
      </c>
      <c r="L70" s="64"/>
      <c r="M70" s="63"/>
      <c r="N70" s="63"/>
      <c r="O70" s="64"/>
    </row>
    <row r="71" s="2" customFormat="1" ht="18" customHeight="1" spans="1:15">
      <c r="A71" s="39"/>
      <c r="B71" s="100">
        <f t="shared" si="6"/>
        <v>0</v>
      </c>
      <c r="C71" s="40"/>
      <c r="D71" s="41"/>
      <c r="E71" s="43"/>
      <c r="F71" s="100">
        <f t="shared" si="7"/>
        <v>0</v>
      </c>
      <c r="G71" s="97"/>
      <c r="H71" s="50" t="s">
        <v>104</v>
      </c>
      <c r="I71" s="12">
        <v>50</v>
      </c>
      <c r="J71" s="54" t="s">
        <v>94</v>
      </c>
      <c r="K71" s="66" t="s">
        <v>95</v>
      </c>
      <c r="L71" s="64"/>
      <c r="M71" s="63"/>
      <c r="N71" s="63"/>
      <c r="O71" s="64"/>
    </row>
    <row r="72" s="2" customFormat="1" ht="18" customHeight="1" spans="1:15">
      <c r="A72" s="39"/>
      <c r="B72" s="100">
        <f t="shared" si="6"/>
        <v>0</v>
      </c>
      <c r="C72" s="40"/>
      <c r="D72" s="41"/>
      <c r="E72" s="43"/>
      <c r="F72" s="100">
        <f t="shared" si="7"/>
        <v>0</v>
      </c>
      <c r="G72" s="97"/>
      <c r="H72" s="23" t="s">
        <v>104</v>
      </c>
      <c r="I72" s="12">
        <v>16085</v>
      </c>
      <c r="J72" s="54" t="s">
        <v>98</v>
      </c>
      <c r="K72" s="66" t="s">
        <v>105</v>
      </c>
      <c r="L72" s="64"/>
      <c r="M72" s="63"/>
      <c r="N72" s="63"/>
      <c r="O72" s="64"/>
    </row>
    <row r="73" s="2" customFormat="1" ht="18" customHeight="1" spans="1:15">
      <c r="A73" s="39"/>
      <c r="B73" s="126">
        <f t="shared" si="6"/>
        <v>0</v>
      </c>
      <c r="C73" s="40"/>
      <c r="D73" s="41"/>
      <c r="E73" s="43"/>
      <c r="F73" s="100">
        <f t="shared" si="7"/>
        <v>0</v>
      </c>
      <c r="G73" s="97"/>
      <c r="H73" s="23" t="s">
        <v>104</v>
      </c>
      <c r="I73" s="12">
        <v>100</v>
      </c>
      <c r="J73" s="54" t="s">
        <v>94</v>
      </c>
      <c r="K73" s="66" t="s">
        <v>95</v>
      </c>
      <c r="L73" s="64"/>
      <c r="M73" s="63"/>
      <c r="N73" s="63"/>
      <c r="O73" s="64"/>
    </row>
    <row r="74" s="2" customFormat="1" ht="18" customHeight="1" spans="1:15">
      <c r="A74" s="39"/>
      <c r="B74" s="126">
        <f t="shared" si="6"/>
        <v>0</v>
      </c>
      <c r="C74" s="40"/>
      <c r="D74" s="41"/>
      <c r="E74" s="43"/>
      <c r="F74" s="100">
        <f t="shared" si="7"/>
        <v>0</v>
      </c>
      <c r="G74" s="97"/>
      <c r="H74" s="23" t="s">
        <v>104</v>
      </c>
      <c r="I74" s="12">
        <v>500</v>
      </c>
      <c r="J74" s="54" t="s">
        <v>94</v>
      </c>
      <c r="K74" s="66" t="s">
        <v>106</v>
      </c>
      <c r="L74" s="64"/>
      <c r="M74" s="63"/>
      <c r="N74" s="63"/>
      <c r="O74" s="64"/>
    </row>
    <row r="75" s="2" customFormat="1" ht="18" customHeight="1" spans="1:15">
      <c r="A75" s="39"/>
      <c r="B75" s="126">
        <f t="shared" si="6"/>
        <v>10000</v>
      </c>
      <c r="C75" s="40"/>
      <c r="D75" s="41"/>
      <c r="E75" s="43"/>
      <c r="F75" s="100">
        <f t="shared" si="7"/>
        <v>0</v>
      </c>
      <c r="G75" s="97">
        <v>10000</v>
      </c>
      <c r="H75" s="23" t="s">
        <v>104</v>
      </c>
      <c r="I75" s="12">
        <f>G75</f>
        <v>10000</v>
      </c>
      <c r="J75" s="54" t="s">
        <v>94</v>
      </c>
      <c r="K75" s="66" t="s">
        <v>96</v>
      </c>
      <c r="L75" s="64"/>
      <c r="M75" s="63"/>
      <c r="N75" s="63"/>
      <c r="O75" s="64"/>
    </row>
    <row r="76" s="2" customFormat="1" ht="18" customHeight="1" spans="1:15">
      <c r="A76" s="39"/>
      <c r="B76" s="126">
        <f t="shared" si="6"/>
        <v>0</v>
      </c>
      <c r="C76" s="40"/>
      <c r="D76" s="41"/>
      <c r="E76" s="43"/>
      <c r="F76" s="126">
        <f t="shared" si="7"/>
        <v>0</v>
      </c>
      <c r="G76" s="97"/>
      <c r="H76" s="23" t="s">
        <v>104</v>
      </c>
      <c r="I76" s="12">
        <v>20000</v>
      </c>
      <c r="J76" s="54" t="s">
        <v>94</v>
      </c>
      <c r="K76" s="66" t="s">
        <v>107</v>
      </c>
      <c r="L76" s="64"/>
      <c r="M76" s="63"/>
      <c r="N76" s="63"/>
      <c r="O76" s="64"/>
    </row>
    <row r="77" s="2" customFormat="1" ht="18" customHeight="1" spans="1:18">
      <c r="A77" s="39"/>
      <c r="B77" s="126">
        <f t="shared" si="6"/>
        <v>0</v>
      </c>
      <c r="C77" s="40"/>
      <c r="D77" s="41"/>
      <c r="E77" s="43"/>
      <c r="F77" s="126">
        <f t="shared" si="7"/>
        <v>0</v>
      </c>
      <c r="G77" s="97"/>
      <c r="H77" s="23" t="s">
        <v>104</v>
      </c>
      <c r="I77" s="12">
        <v>127126</v>
      </c>
      <c r="J77" s="54" t="s">
        <v>94</v>
      </c>
      <c r="K77" s="2" t="s">
        <v>108</v>
      </c>
      <c r="L77" s="64"/>
      <c r="M77" s="63"/>
      <c r="N77" s="63"/>
      <c r="O77" s="64"/>
      <c r="R77" s="2" t="s">
        <v>43</v>
      </c>
    </row>
    <row r="78" s="1" customFormat="1" ht="18" customHeight="1" spans="1:15">
      <c r="A78" s="31" t="s">
        <v>24</v>
      </c>
      <c r="B78" s="98">
        <f>SUM(B23:B77)</f>
        <v>4873568.71</v>
      </c>
      <c r="C78" s="31"/>
      <c r="D78" s="77"/>
      <c r="E78" s="77"/>
      <c r="F78" s="99">
        <f>SUM(F23:F77)</f>
        <v>173214.31</v>
      </c>
      <c r="G78" s="137">
        <f>SUM(G19:G77)</f>
        <v>5046783.02</v>
      </c>
      <c r="H78" s="79"/>
      <c r="I78" s="31">
        <f>SUM(I23:I77)</f>
        <v>4294087.33750642</v>
      </c>
      <c r="J78" s="87"/>
      <c r="K78" s="66"/>
      <c r="L78" s="34"/>
      <c r="M78" s="54"/>
      <c r="N78" s="54"/>
      <c r="O78" s="34"/>
    </row>
    <row r="79" s="1" customFormat="1" ht="18" customHeight="1" spans="1:14">
      <c r="A79" s="80" t="s">
        <v>109</v>
      </c>
      <c r="B79" s="80">
        <f>B16*0.96</f>
        <v>4403669.72477064</v>
      </c>
      <c r="C79" s="80"/>
      <c r="D79" s="82"/>
      <c r="E79" s="82"/>
      <c r="F79" s="81"/>
      <c r="G79" s="80">
        <f>G16-G78</f>
        <v>-46783.0199999996</v>
      </c>
      <c r="H79" s="22" t="s">
        <v>110</v>
      </c>
      <c r="I79" s="31">
        <f>I16-I78</f>
        <v>205912.662493577</v>
      </c>
      <c r="K79" s="88"/>
      <c r="M79" s="89"/>
      <c r="N79" s="89"/>
    </row>
    <row r="80" s="1" customFormat="1" ht="18" customHeight="1" spans="1:14">
      <c r="A80" s="80" t="s">
        <v>111</v>
      </c>
      <c r="B80" s="80">
        <f>B79-B78</f>
        <v>-469898.985229359</v>
      </c>
      <c r="C80" s="80"/>
      <c r="D80" s="82"/>
      <c r="E80" s="82"/>
      <c r="F80" s="81"/>
      <c r="G80" s="81"/>
      <c r="H80" s="83"/>
      <c r="I80" s="81"/>
      <c r="K80" s="88"/>
      <c r="M80" s="89"/>
      <c r="N80" s="89"/>
    </row>
    <row r="81" s="4" customFormat="1" ht="18" customHeight="1" spans="1:19">
      <c r="A81" s="5" t="s">
        <v>112</v>
      </c>
      <c r="B81" s="6"/>
      <c r="C81" s="5"/>
      <c r="F81" s="6"/>
      <c r="G81" s="6"/>
      <c r="I81" s="6"/>
      <c r="J81" s="7"/>
      <c r="K81" s="1"/>
      <c r="L81" s="1"/>
      <c r="M81" s="89"/>
      <c r="N81" s="1"/>
      <c r="O81" s="1"/>
      <c r="P81" s="1"/>
      <c r="Q81" s="1"/>
      <c r="R81" s="1"/>
      <c r="S81" s="1"/>
    </row>
    <row r="82" s="1" customFormat="1" ht="18" customHeight="1" spans="1:13">
      <c r="A82" s="22"/>
      <c r="B82" s="21" t="s">
        <v>113</v>
      </c>
      <c r="C82" s="34"/>
      <c r="D82" s="22" t="s">
        <v>114</v>
      </c>
      <c r="E82" s="20" t="s">
        <v>16</v>
      </c>
      <c r="F82" s="21" t="s">
        <v>113</v>
      </c>
      <c r="G82" s="21" t="s">
        <v>115</v>
      </c>
      <c r="H82" s="21" t="s">
        <v>116</v>
      </c>
      <c r="I82" s="24" t="s">
        <v>117</v>
      </c>
      <c r="J82" s="7" t="s">
        <v>118</v>
      </c>
      <c r="M82" s="89"/>
    </row>
    <row r="83" s="4" customFormat="1" ht="18" customHeight="1" spans="1:19">
      <c r="A83" s="34" t="s">
        <v>119</v>
      </c>
      <c r="B83" s="18">
        <f>(B79-B78)*0.25</f>
        <v>-117474.74630734</v>
      </c>
      <c r="C83" s="34"/>
      <c r="D83" s="29" t="s">
        <v>120</v>
      </c>
      <c r="E83" s="22" t="s">
        <v>121</v>
      </c>
      <c r="F83" s="99">
        <f>F16-F78</f>
        <v>147886.607431193</v>
      </c>
      <c r="G83" s="99">
        <f>F7-F23-F24</f>
        <v>115569.076972477</v>
      </c>
      <c r="H83" s="99">
        <f>F83-G83</f>
        <v>32317.530458716</v>
      </c>
      <c r="I83" s="99">
        <f>F8-F27-F33-F35-F38</f>
        <v>183983.340458716</v>
      </c>
      <c r="J83" s="7"/>
      <c r="K83" s="1"/>
      <c r="L83" s="1"/>
      <c r="M83" s="89"/>
      <c r="N83" s="1"/>
      <c r="O83" s="1"/>
      <c r="P83" s="1"/>
      <c r="Q83" s="1"/>
      <c r="R83" s="1"/>
      <c r="S83" s="1"/>
    </row>
    <row r="84" s="1" customFormat="1" ht="18" customHeight="1" spans="1:13">
      <c r="A84" s="34" t="s">
        <v>122</v>
      </c>
      <c r="B84" s="56" t="s">
        <v>123</v>
      </c>
      <c r="C84" s="34"/>
      <c r="D84" s="84" t="s">
        <v>124</v>
      </c>
      <c r="E84" s="14">
        <v>0.05</v>
      </c>
      <c r="F84" s="12"/>
      <c r="G84" s="12">
        <f>G83*E84</f>
        <v>5778.45384862385</v>
      </c>
      <c r="H84" s="12"/>
      <c r="I84" s="12"/>
      <c r="J84" s="7"/>
      <c r="K84" s="1" t="s">
        <v>43</v>
      </c>
      <c r="M84" s="89"/>
    </row>
    <row r="85" s="1" customFormat="1" ht="18" customHeight="1" spans="1:13">
      <c r="A85" s="34"/>
      <c r="B85" s="56"/>
      <c r="C85" s="34"/>
      <c r="D85" s="85"/>
      <c r="E85" s="14">
        <v>0.07</v>
      </c>
      <c r="F85" s="12">
        <f>F83*E85</f>
        <v>10352.0625201835</v>
      </c>
      <c r="G85" s="12"/>
      <c r="H85" s="12">
        <f>H83*E85</f>
        <v>2262.22713211012</v>
      </c>
      <c r="I85" s="12">
        <f>I83*E85</f>
        <v>12878.8338321101</v>
      </c>
      <c r="J85" s="7"/>
      <c r="K85" s="1" t="s">
        <v>43</v>
      </c>
      <c r="M85" s="89"/>
    </row>
    <row r="86" s="4" customFormat="1" ht="18" customHeight="1" spans="1:19">
      <c r="A86" s="34" t="s">
        <v>125</v>
      </c>
      <c r="B86" s="56" t="s">
        <v>123</v>
      </c>
      <c r="C86" s="34"/>
      <c r="D86" s="86" t="s">
        <v>126</v>
      </c>
      <c r="E86" s="14">
        <v>0.03</v>
      </c>
      <c r="F86" s="12">
        <f>F83*E86</f>
        <v>4436.59822293579</v>
      </c>
      <c r="G86" s="12">
        <f>G83*E86</f>
        <v>3467.07230917431</v>
      </c>
      <c r="H86" s="12">
        <f>H83*E86</f>
        <v>969.52591376148</v>
      </c>
      <c r="I86" s="12">
        <f>I83*E86</f>
        <v>5519.50021376148</v>
      </c>
      <c r="J86" s="7"/>
      <c r="K86" s="1"/>
      <c r="L86" s="1"/>
      <c r="M86" s="89"/>
      <c r="N86" s="1"/>
      <c r="O86" s="1"/>
      <c r="P86" s="1"/>
      <c r="Q86" s="1"/>
      <c r="R86" s="1"/>
      <c r="S86" s="1"/>
    </row>
    <row r="87" s="4" customFormat="1" ht="18" customHeight="1" spans="1:19">
      <c r="A87" s="34"/>
      <c r="B87" s="24"/>
      <c r="C87" s="34"/>
      <c r="D87" s="86" t="s">
        <v>127</v>
      </c>
      <c r="E87" s="14">
        <v>0.02</v>
      </c>
      <c r="F87" s="12">
        <f>F83*E87</f>
        <v>2957.73214862386</v>
      </c>
      <c r="G87" s="12">
        <f>G83*E87</f>
        <v>2311.38153944954</v>
      </c>
      <c r="H87" s="12">
        <f>H83*E87</f>
        <v>646.35060917432</v>
      </c>
      <c r="I87" s="12">
        <f>I83*E87</f>
        <v>3679.66680917432</v>
      </c>
      <c r="J87" s="7"/>
      <c r="K87" s="1"/>
      <c r="L87" s="1"/>
      <c r="M87" s="89"/>
      <c r="N87" s="1"/>
      <c r="O87" s="1"/>
      <c r="P87" s="1"/>
      <c r="Q87" s="1"/>
      <c r="R87" s="1"/>
      <c r="S87" s="1"/>
    </row>
    <row r="88" s="4" customFormat="1" ht="18" customHeight="1" spans="1:19">
      <c r="A88" s="29" t="s">
        <v>128</v>
      </c>
      <c r="B88" s="30">
        <f t="shared" ref="B88:I88" si="8">SUM(B83:B87)</f>
        <v>-117474.74630734</v>
      </c>
      <c r="C88" s="34"/>
      <c r="D88" s="35" t="s">
        <v>128</v>
      </c>
      <c r="E88" s="29"/>
      <c r="F88" s="99">
        <f t="shared" si="8"/>
        <v>165633.000322936</v>
      </c>
      <c r="G88" s="99">
        <f t="shared" si="8"/>
        <v>127125.984669725</v>
      </c>
      <c r="H88" s="99">
        <f t="shared" si="8"/>
        <v>36195.6341137619</v>
      </c>
      <c r="I88" s="99">
        <f t="shared" si="8"/>
        <v>206061.341313762</v>
      </c>
      <c r="J88" s="7"/>
      <c r="K88" s="1"/>
      <c r="L88" s="1"/>
      <c r="M88" s="89"/>
      <c r="N88" s="1"/>
      <c r="O88" s="1"/>
      <c r="P88" s="1"/>
      <c r="Q88" s="1"/>
      <c r="R88" s="1"/>
      <c r="S88" s="1"/>
    </row>
    <row r="89" s="4" customFormat="1" ht="18" customHeight="1" spans="1:19">
      <c r="A89" s="5"/>
      <c r="B89" s="6"/>
      <c r="C89" s="5"/>
      <c r="D89" s="31" t="s">
        <v>119</v>
      </c>
      <c r="E89" s="77">
        <v>0.01</v>
      </c>
      <c r="F89" s="31">
        <f>G16*E89</f>
        <v>50000</v>
      </c>
      <c r="G89" s="31">
        <f>G7*E89</f>
        <v>20000</v>
      </c>
      <c r="H89" s="31">
        <f>G8*E89</f>
        <v>30000</v>
      </c>
      <c r="I89" s="12"/>
      <c r="J89" s="7"/>
      <c r="K89" s="1"/>
      <c r="L89" s="1"/>
      <c r="M89" s="89"/>
      <c r="N89" s="1"/>
      <c r="O89" s="1"/>
      <c r="P89" s="1"/>
      <c r="Q89" s="1"/>
      <c r="R89" s="1"/>
      <c r="S89" s="1"/>
    </row>
    <row r="90" s="4" customFormat="1" ht="18" customHeight="1" spans="1:19">
      <c r="A90" s="5"/>
      <c r="B90" s="6"/>
      <c r="C90" s="5"/>
      <c r="D90" s="31" t="s">
        <v>129</v>
      </c>
      <c r="E90" s="77">
        <v>0.25</v>
      </c>
      <c r="F90" s="31"/>
      <c r="G90" s="31"/>
      <c r="H90" s="12">
        <v>566054.55619266</v>
      </c>
      <c r="I90" s="12"/>
      <c r="J90" s="7"/>
      <c r="K90" s="1"/>
      <c r="L90" s="1"/>
      <c r="M90" s="89"/>
      <c r="N90" s="1"/>
      <c r="O90" s="1"/>
      <c r="P90" s="1"/>
      <c r="Q90" s="1"/>
      <c r="R90" s="1"/>
      <c r="S90" s="1"/>
    </row>
    <row r="91" s="4" customFormat="1" ht="18" customHeight="1" spans="1:19">
      <c r="A91" s="5"/>
      <c r="B91" s="6"/>
      <c r="C91" s="5"/>
      <c r="F91" s="6"/>
      <c r="G91" s="6"/>
      <c r="I91" s="6"/>
      <c r="J91" s="7"/>
      <c r="K91" s="1"/>
      <c r="L91" s="1"/>
      <c r="M91" s="89"/>
      <c r="N91" s="1"/>
      <c r="O91" s="1"/>
      <c r="P91" s="1"/>
      <c r="Q91" s="1"/>
      <c r="R91" s="1"/>
      <c r="S91" s="1"/>
    </row>
    <row r="92" s="4" customFormat="1" ht="18" customHeight="1" spans="1:19">
      <c r="A92" s="5"/>
      <c r="B92" s="6"/>
      <c r="C92" s="5"/>
      <c r="F92" s="6"/>
      <c r="G92" s="6"/>
      <c r="I92" s="6"/>
      <c r="J92" s="7"/>
      <c r="K92" s="1"/>
      <c r="L92" s="1"/>
      <c r="M92" s="89"/>
      <c r="N92" s="1"/>
      <c r="O92" s="1"/>
      <c r="P92" s="1"/>
      <c r="Q92" s="1"/>
      <c r="R92" s="1"/>
      <c r="S92" s="1"/>
    </row>
    <row r="93" s="4" customFormat="1" spans="1:19">
      <c r="A93" s="5"/>
      <c r="B93" s="6"/>
      <c r="C93" s="5"/>
      <c r="F93" s="6"/>
      <c r="G93" s="6"/>
      <c r="I93" s="6"/>
      <c r="J93" s="7"/>
      <c r="K93" s="1"/>
      <c r="L93" s="1"/>
      <c r="M93" s="89"/>
      <c r="N93" s="1"/>
      <c r="O93" s="1"/>
      <c r="P93" s="1"/>
      <c r="Q93" s="1"/>
      <c r="R93" s="1"/>
      <c r="S93" s="1"/>
    </row>
    <row r="94" s="4" customFormat="1" spans="1:19">
      <c r="A94" s="5"/>
      <c r="B94" s="6"/>
      <c r="C94" s="5"/>
      <c r="F94" s="6"/>
      <c r="G94" s="6"/>
      <c r="I94" s="6"/>
      <c r="J94" s="7"/>
      <c r="K94" s="1"/>
      <c r="L94" s="1"/>
      <c r="M94" s="89"/>
      <c r="N94" s="1"/>
      <c r="O94" s="1"/>
      <c r="P94" s="1"/>
      <c r="Q94" s="1"/>
      <c r="R94" s="1"/>
      <c r="S94" s="1"/>
    </row>
    <row r="95" s="4" customFormat="1" spans="1:19">
      <c r="A95" s="5"/>
      <c r="B95" s="6"/>
      <c r="C95" s="5"/>
      <c r="F95" s="6"/>
      <c r="G95" s="6"/>
      <c r="I95" s="6"/>
      <c r="J95" s="7"/>
      <c r="K95" s="1"/>
      <c r="L95" s="1"/>
      <c r="M95" s="89"/>
      <c r="N95" s="1"/>
      <c r="O95" s="1"/>
      <c r="P95" s="1"/>
      <c r="Q95" s="1"/>
      <c r="R95" s="1"/>
      <c r="S95" s="1"/>
    </row>
    <row r="96" s="4" customFormat="1" spans="1:19">
      <c r="A96" s="5"/>
      <c r="B96" s="6"/>
      <c r="C96" s="5"/>
      <c r="F96" s="6"/>
      <c r="G96" s="6"/>
      <c r="I96" s="6"/>
      <c r="J96" s="7"/>
      <c r="K96" s="1"/>
      <c r="L96" s="1"/>
      <c r="M96" s="89"/>
      <c r="N96" s="1"/>
      <c r="O96" s="1"/>
      <c r="P96" s="1"/>
      <c r="Q96" s="1"/>
      <c r="R96" s="1"/>
      <c r="S96" s="1"/>
    </row>
    <row r="97" s="4" customFormat="1" spans="1:19">
      <c r="A97" s="5"/>
      <c r="B97" s="6"/>
      <c r="C97" s="5"/>
      <c r="F97" s="6"/>
      <c r="G97" s="6"/>
      <c r="I97" s="6"/>
      <c r="J97" s="7"/>
      <c r="K97" s="1"/>
      <c r="L97" s="1"/>
      <c r="M97" s="89"/>
      <c r="N97" s="1"/>
      <c r="O97" s="1"/>
      <c r="P97" s="1"/>
      <c r="Q97" s="1"/>
      <c r="R97" s="1"/>
      <c r="S97" s="1"/>
    </row>
    <row r="98" s="4" customFormat="1" spans="1:19">
      <c r="A98" s="5"/>
      <c r="B98" s="6"/>
      <c r="C98" s="5"/>
      <c r="F98" s="6"/>
      <c r="G98" s="6"/>
      <c r="I98" s="6"/>
      <c r="J98" s="7"/>
      <c r="K98" s="1"/>
      <c r="L98" s="1"/>
      <c r="M98" s="89"/>
      <c r="N98" s="1"/>
      <c r="O98" s="1"/>
      <c r="P98" s="1"/>
      <c r="Q98" s="1"/>
      <c r="R98" s="1"/>
      <c r="S98" s="1"/>
    </row>
    <row r="99" s="4" customFormat="1" spans="1:19">
      <c r="A99" s="5"/>
      <c r="B99" s="6"/>
      <c r="C99" s="5"/>
      <c r="F99" s="6"/>
      <c r="G99" s="6"/>
      <c r="I99" s="6"/>
      <c r="J99" s="7"/>
      <c r="K99" s="1"/>
      <c r="L99" s="1"/>
      <c r="M99" s="89"/>
      <c r="N99" s="1"/>
      <c r="O99" s="1"/>
      <c r="P99" s="1"/>
      <c r="Q99" s="1"/>
      <c r="R99" s="1"/>
      <c r="S99" s="1"/>
    </row>
    <row r="100" s="4" customFormat="1" spans="1:19">
      <c r="A100" s="5"/>
      <c r="B100" s="6"/>
      <c r="C100" s="5"/>
      <c r="F100" s="6"/>
      <c r="G100" s="6"/>
      <c r="I100" s="6"/>
      <c r="J100" s="7"/>
      <c r="K100" s="1"/>
      <c r="L100" s="1"/>
      <c r="M100" s="89"/>
      <c r="N100" s="1"/>
      <c r="O100" s="1"/>
      <c r="P100" s="1"/>
      <c r="Q100" s="1"/>
      <c r="R100" s="1"/>
      <c r="S100" s="1"/>
    </row>
    <row r="101" s="4" customFormat="1" spans="1:19">
      <c r="A101" s="5"/>
      <c r="B101" s="6"/>
      <c r="C101" s="5"/>
      <c r="F101" s="6"/>
      <c r="G101" s="6"/>
      <c r="I101" s="6"/>
      <c r="J101" s="7"/>
      <c r="K101" s="1"/>
      <c r="L101" s="1"/>
      <c r="M101" s="89"/>
      <c r="N101" s="1"/>
      <c r="O101" s="1"/>
      <c r="P101" s="1"/>
      <c r="Q101" s="1"/>
      <c r="R101" s="1"/>
      <c r="S101" s="1"/>
    </row>
    <row r="102" s="4" customFormat="1" spans="1:19">
      <c r="A102" s="5"/>
      <c r="B102" s="6"/>
      <c r="C102" s="5"/>
      <c r="F102" s="6"/>
      <c r="G102" s="6"/>
      <c r="I102" s="6"/>
      <c r="J102" s="7"/>
      <c r="K102" s="1"/>
      <c r="L102" s="1"/>
      <c r="M102" s="89"/>
      <c r="N102" s="1"/>
      <c r="O102" s="1"/>
      <c r="P102" s="1"/>
      <c r="Q102" s="1"/>
      <c r="R102" s="1"/>
      <c r="S102" s="1"/>
    </row>
    <row r="103" s="4" customFormat="1" spans="1:19">
      <c r="A103" s="5"/>
      <c r="B103" s="6"/>
      <c r="C103" s="5"/>
      <c r="F103" s="6"/>
      <c r="G103" s="6"/>
      <c r="I103" s="6"/>
      <c r="J103" s="7"/>
      <c r="K103" s="1"/>
      <c r="L103" s="1"/>
      <c r="M103" s="89"/>
      <c r="N103" s="1"/>
      <c r="O103" s="1"/>
      <c r="P103" s="1"/>
      <c r="Q103" s="1"/>
      <c r="R103" s="1"/>
      <c r="S103" s="1"/>
    </row>
    <row r="104" s="4" customFormat="1" spans="1:19">
      <c r="A104" s="5"/>
      <c r="B104" s="6"/>
      <c r="C104" s="5"/>
      <c r="F104" s="6"/>
      <c r="G104" s="6"/>
      <c r="I104" s="6"/>
      <c r="J104" s="7"/>
      <c r="K104" s="1"/>
      <c r="L104" s="1"/>
      <c r="M104" s="89"/>
      <c r="N104" s="1"/>
      <c r="O104" s="1"/>
      <c r="P104" s="1"/>
      <c r="Q104" s="1"/>
      <c r="R104" s="1"/>
      <c r="S104" s="1"/>
    </row>
    <row r="105" s="4" customFormat="1" spans="1:19">
      <c r="A105" s="5"/>
      <c r="B105" s="6"/>
      <c r="C105" s="5"/>
      <c r="F105" s="6"/>
      <c r="G105" s="6"/>
      <c r="I105" s="6"/>
      <c r="J105" s="7"/>
      <c r="K105" s="1"/>
      <c r="L105" s="1"/>
      <c r="M105" s="89"/>
      <c r="N105" s="1"/>
      <c r="O105" s="1"/>
      <c r="P105" s="1"/>
      <c r="Q105" s="1"/>
      <c r="R105" s="1"/>
      <c r="S105" s="1"/>
    </row>
    <row r="106" s="4" customFormat="1" spans="1:19">
      <c r="A106" s="5"/>
      <c r="B106" s="6"/>
      <c r="C106" s="5"/>
      <c r="F106" s="6"/>
      <c r="G106" s="6"/>
      <c r="I106" s="6"/>
      <c r="J106" s="7"/>
      <c r="K106" s="1"/>
      <c r="L106" s="1"/>
      <c r="M106" s="89"/>
      <c r="N106" s="1"/>
      <c r="O106" s="1"/>
      <c r="P106" s="1"/>
      <c r="Q106" s="1"/>
      <c r="R106" s="1"/>
      <c r="S106" s="1"/>
    </row>
    <row r="107" s="4" customFormat="1" spans="1:19">
      <c r="A107" s="5"/>
      <c r="B107" s="6"/>
      <c r="C107" s="5"/>
      <c r="F107" s="6"/>
      <c r="G107" s="6"/>
      <c r="I107" s="6"/>
      <c r="J107" s="7"/>
      <c r="K107" s="1"/>
      <c r="L107" s="1"/>
      <c r="M107" s="89"/>
      <c r="N107" s="1"/>
      <c r="O107" s="1"/>
      <c r="P107" s="1"/>
      <c r="Q107" s="1"/>
      <c r="R107" s="1"/>
      <c r="S107" s="1"/>
    </row>
    <row r="108" s="4" customFormat="1" spans="1:19">
      <c r="A108" s="5"/>
      <c r="B108" s="6"/>
      <c r="C108" s="5"/>
      <c r="F108" s="6"/>
      <c r="G108" s="6"/>
      <c r="I108" s="6"/>
      <c r="J108" s="7"/>
      <c r="K108" s="1"/>
      <c r="L108" s="1"/>
      <c r="M108" s="89"/>
      <c r="N108" s="1"/>
      <c r="O108" s="1"/>
      <c r="P108" s="1"/>
      <c r="Q108" s="1"/>
      <c r="R108" s="1"/>
      <c r="S108" s="1"/>
    </row>
  </sheetData>
  <autoFilter ref="A18:O51">
    <extLst/>
  </autoFilter>
  <mergeCells count="9">
    <mergeCell ref="A1:J1"/>
    <mergeCell ref="H2:J2"/>
    <mergeCell ref="C5:D5"/>
    <mergeCell ref="E5:F5"/>
    <mergeCell ref="H5:J5"/>
    <mergeCell ref="A5:A6"/>
    <mergeCell ref="B5:B6"/>
    <mergeCell ref="D84:D85"/>
    <mergeCell ref="G5:G6"/>
  </mergeCell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7"/>
  <sheetViews>
    <sheetView workbookViewId="0">
      <selection activeCell="K9" sqref="K9"/>
    </sheetView>
  </sheetViews>
  <sheetFormatPr defaultColWidth="9" defaultRowHeight="11.25"/>
  <cols>
    <col min="1" max="1" width="10.75" style="5" customWidth="1"/>
    <col min="2" max="2" width="13.125" style="6" customWidth="1"/>
    <col min="3" max="3" width="6" style="4" customWidth="1"/>
    <col min="4" max="4" width="13.375" style="4" customWidth="1"/>
    <col min="5" max="5" width="6" style="4" customWidth="1"/>
    <col min="6" max="6" width="13.125" style="6" customWidth="1"/>
    <col min="7" max="7" width="14.125" style="6" customWidth="1"/>
    <col min="8" max="8" width="9.625" style="4" customWidth="1"/>
    <col min="9" max="9" width="13.875" style="6" customWidth="1"/>
    <col min="10" max="10" width="6.125" style="7" customWidth="1"/>
    <col min="11" max="11" width="31.5" style="1" customWidth="1"/>
    <col min="12" max="12" width="12.75" style="1" customWidth="1"/>
    <col min="13" max="13" width="6" style="1" customWidth="1"/>
    <col min="14" max="14" width="5.625" style="1" customWidth="1"/>
    <col min="15" max="18" width="9" style="1"/>
    <col min="19" max="19" width="9.625" style="1"/>
    <col min="20" max="16384" width="9" style="1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</row>
    <row r="2" ht="18" customHeight="1" spans="1:12">
      <c r="A2" s="10" t="s">
        <v>1</v>
      </c>
      <c r="B2" s="11">
        <v>43693</v>
      </c>
      <c r="C2" s="12" t="s">
        <v>2</v>
      </c>
      <c r="D2" s="13">
        <v>19501960.91</v>
      </c>
      <c r="E2" s="14" t="s">
        <v>3</v>
      </c>
      <c r="F2" s="15" t="s">
        <v>4</v>
      </c>
      <c r="G2" s="16" t="s">
        <v>5</v>
      </c>
      <c r="H2" s="17" t="s">
        <v>6</v>
      </c>
      <c r="I2" s="51"/>
      <c r="J2" s="52"/>
      <c r="K2" s="19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53"/>
      <c r="J3" s="19"/>
      <c r="K3" s="19"/>
      <c r="L3" s="19"/>
    </row>
    <row r="4" ht="18" customHeight="1" spans="1:12">
      <c r="A4" s="5" t="s">
        <v>9</v>
      </c>
      <c r="H4" s="19"/>
      <c r="I4" s="53"/>
      <c r="J4" s="19"/>
      <c r="K4" s="19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>
        <v>43936</v>
      </c>
      <c r="B7" s="24">
        <f t="shared" ref="B7:B8" si="0">G7/(1+C7+E7)</f>
        <v>1834862.3853211</v>
      </c>
      <c r="C7" s="25">
        <v>0.02</v>
      </c>
      <c r="D7" s="26">
        <f t="shared" ref="D7:D8" si="1">G7/(1+E7+C7)*C7</f>
        <v>36697.247706422</v>
      </c>
      <c r="E7" s="27">
        <v>0.07</v>
      </c>
      <c r="F7" s="24">
        <f t="shared" ref="F7:F8" si="2">G7/(1+C7+E7)*E7</f>
        <v>128440.366972477</v>
      </c>
      <c r="G7" s="28">
        <v>2000000</v>
      </c>
      <c r="H7" s="23">
        <v>43944</v>
      </c>
      <c r="I7" s="24">
        <v>800000</v>
      </c>
      <c r="J7" s="54" t="s">
        <v>21</v>
      </c>
    </row>
    <row r="8" ht="18" customHeight="1" spans="1:11">
      <c r="A8" s="23"/>
      <c r="B8" s="24">
        <f t="shared" si="0"/>
        <v>0</v>
      </c>
      <c r="C8" s="25">
        <v>0.02</v>
      </c>
      <c r="D8" s="26">
        <f t="shared" si="1"/>
        <v>0</v>
      </c>
      <c r="E8" s="25"/>
      <c r="F8" s="24">
        <f t="shared" si="2"/>
        <v>0</v>
      </c>
      <c r="G8" s="28"/>
      <c r="H8" s="23">
        <v>43944</v>
      </c>
      <c r="I8" s="24">
        <v>200000</v>
      </c>
      <c r="J8" s="54" t="s">
        <v>22</v>
      </c>
      <c r="K8" s="1" t="s">
        <v>23</v>
      </c>
    </row>
    <row r="9" ht="18" customHeight="1" spans="1:19">
      <c r="A9" s="23"/>
      <c r="B9" s="24">
        <f t="shared" ref="B8:B10" si="3">G9/(1+C9+E9)</f>
        <v>0</v>
      </c>
      <c r="C9" s="25">
        <v>0.02</v>
      </c>
      <c r="D9" s="26">
        <f t="shared" ref="D8:D10" si="4">G9/(1+E9+C9)*C9</f>
        <v>0</v>
      </c>
      <c r="E9" s="25"/>
      <c r="F9" s="24">
        <f t="shared" ref="F8:F10" si="5">G9/(1+C9+E9)*E9</f>
        <v>0</v>
      </c>
      <c r="G9" s="28"/>
      <c r="H9" s="23">
        <v>44090</v>
      </c>
      <c r="I9" s="24">
        <v>800000</v>
      </c>
      <c r="J9" s="54" t="s">
        <v>21</v>
      </c>
      <c r="S9" s="1">
        <f>F7*1.1</f>
        <v>141284.403669725</v>
      </c>
    </row>
    <row r="10" ht="18" customHeight="1" spans="1:10">
      <c r="A10" s="23"/>
      <c r="B10" s="24">
        <f t="shared" si="3"/>
        <v>0</v>
      </c>
      <c r="C10" s="25">
        <v>0.02</v>
      </c>
      <c r="D10" s="26">
        <f t="shared" si="4"/>
        <v>0</v>
      </c>
      <c r="E10" s="25"/>
      <c r="F10" s="24">
        <f t="shared" si="5"/>
        <v>0</v>
      </c>
      <c r="G10" s="28"/>
      <c r="H10" s="23"/>
      <c r="I10" s="24"/>
      <c r="J10" s="54"/>
    </row>
    <row r="11" ht="18" customHeight="1" spans="1:10">
      <c r="A11" s="29" t="s">
        <v>24</v>
      </c>
      <c r="B11" s="30">
        <f>SUM(B7:B10)</f>
        <v>1834862.3853211</v>
      </c>
      <c r="C11" s="31"/>
      <c r="D11" s="32">
        <f t="shared" ref="D11:G11" si="6">SUM(D7:D10)</f>
        <v>36697.247706422</v>
      </c>
      <c r="E11" s="31"/>
      <c r="F11" s="33">
        <f t="shared" si="6"/>
        <v>128440.366972477</v>
      </c>
      <c r="G11" s="32">
        <f t="shared" si="6"/>
        <v>2000000</v>
      </c>
      <c r="H11" s="34"/>
      <c r="I11" s="32">
        <f>SUM(I7:I10)</f>
        <v>1800000</v>
      </c>
      <c r="J11" s="34"/>
    </row>
    <row r="12" ht="18" customHeight="1" spans="1:12">
      <c r="A12" s="5" t="s">
        <v>25</v>
      </c>
      <c r="J12" s="4"/>
      <c r="K12" s="4"/>
      <c r="L12" s="7"/>
    </row>
    <row r="13" ht="18" customHeight="1" spans="1:15">
      <c r="A13" s="35" t="s">
        <v>26</v>
      </c>
      <c r="B13" s="21" t="s">
        <v>27</v>
      </c>
      <c r="C13" s="20" t="s">
        <v>28</v>
      </c>
      <c r="D13" s="20" t="s">
        <v>29</v>
      </c>
      <c r="E13" s="20" t="s">
        <v>16</v>
      </c>
      <c r="F13" s="21" t="s">
        <v>30</v>
      </c>
      <c r="G13" s="21" t="s">
        <v>14</v>
      </c>
      <c r="H13" s="20" t="s">
        <v>31</v>
      </c>
      <c r="I13" s="21" t="s">
        <v>32</v>
      </c>
      <c r="J13" s="20" t="s">
        <v>20</v>
      </c>
      <c r="K13" s="90" t="s">
        <v>130</v>
      </c>
      <c r="L13" s="55" t="s">
        <v>34</v>
      </c>
      <c r="M13" s="22" t="s">
        <v>35</v>
      </c>
      <c r="N13" s="22" t="s">
        <v>36</v>
      </c>
      <c r="O13" s="22" t="s">
        <v>37</v>
      </c>
    </row>
    <row r="14" customFormat="1" ht="18" customHeight="1" spans="1:15">
      <c r="A14" s="35"/>
      <c r="B14" s="36">
        <f t="shared" ref="B14:B17" si="7">ROUND(G14/(1+E14),2)</f>
        <v>0</v>
      </c>
      <c r="C14" s="20"/>
      <c r="D14" s="20"/>
      <c r="E14" s="37"/>
      <c r="F14" s="36">
        <f t="shared" ref="F14:F17" si="8">ROUND(G14/(1+E14)*E14,2)</f>
        <v>0</v>
      </c>
      <c r="G14" s="28"/>
      <c r="H14" s="38">
        <v>43790</v>
      </c>
      <c r="I14" s="16">
        <v>-50000</v>
      </c>
      <c r="J14" s="57" t="s">
        <v>38</v>
      </c>
      <c r="K14" s="58" t="s">
        <v>39</v>
      </c>
      <c r="L14" s="59" t="s">
        <v>40</v>
      </c>
      <c r="M14" s="60"/>
      <c r="N14" s="22"/>
      <c r="O14" s="22"/>
    </row>
    <row r="15" customFormat="1" ht="18" customHeight="1" spans="1:15">
      <c r="A15" s="35"/>
      <c r="B15" s="36">
        <f t="shared" si="7"/>
        <v>0</v>
      </c>
      <c r="C15" s="20"/>
      <c r="D15" s="20"/>
      <c r="E15" s="37"/>
      <c r="F15" s="36">
        <f t="shared" si="8"/>
        <v>0</v>
      </c>
      <c r="G15" s="28"/>
      <c r="H15" s="38">
        <v>43825</v>
      </c>
      <c r="I15" s="16">
        <v>50000</v>
      </c>
      <c r="J15" s="57" t="s">
        <v>21</v>
      </c>
      <c r="K15" s="58" t="s">
        <v>41</v>
      </c>
      <c r="L15" s="59" t="s">
        <v>42</v>
      </c>
      <c r="M15" s="60"/>
      <c r="N15" s="22"/>
      <c r="O15" s="22"/>
    </row>
    <row r="16" customFormat="1" ht="18" customHeight="1" spans="1:15">
      <c r="A16" s="35"/>
      <c r="B16" s="36">
        <f t="shared" si="7"/>
        <v>0</v>
      </c>
      <c r="C16" s="20"/>
      <c r="D16" s="20"/>
      <c r="E16" s="37"/>
      <c r="F16" s="36">
        <f t="shared" si="8"/>
        <v>0</v>
      </c>
      <c r="G16" s="28"/>
      <c r="H16" s="38" t="s">
        <v>44</v>
      </c>
      <c r="I16" s="16">
        <v>-41000</v>
      </c>
      <c r="J16" s="57" t="s">
        <v>38</v>
      </c>
      <c r="K16" s="58" t="s">
        <v>39</v>
      </c>
      <c r="L16" s="59"/>
      <c r="M16" s="60"/>
      <c r="N16" s="22"/>
      <c r="O16" s="22"/>
    </row>
    <row r="17" customFormat="1" ht="18" customHeight="1" spans="1:15">
      <c r="A17" s="35"/>
      <c r="B17" s="36">
        <f t="shared" si="7"/>
        <v>0</v>
      </c>
      <c r="C17" s="20"/>
      <c r="D17" s="20"/>
      <c r="E17" s="37"/>
      <c r="F17" s="36">
        <f t="shared" si="8"/>
        <v>0</v>
      </c>
      <c r="G17" s="28"/>
      <c r="H17" s="38" t="s">
        <v>44</v>
      </c>
      <c r="I17" s="16">
        <v>41000</v>
      </c>
      <c r="J17" s="57" t="s">
        <v>21</v>
      </c>
      <c r="K17" s="58" t="s">
        <v>45</v>
      </c>
      <c r="L17" s="59"/>
      <c r="M17" s="60"/>
      <c r="N17" s="22"/>
      <c r="O17" s="22"/>
    </row>
    <row r="18" s="2" customFormat="1" ht="18" customHeight="1" spans="1:15">
      <c r="A18" s="39">
        <v>43941</v>
      </c>
      <c r="B18" s="36">
        <f t="shared" ref="B18:B26" si="9">ROUND(G18/(1+E18),2)</f>
        <v>990099.01</v>
      </c>
      <c r="C18" s="40">
        <v>11</v>
      </c>
      <c r="D18" s="41" t="s">
        <v>46</v>
      </c>
      <c r="E18" s="37">
        <v>0.01</v>
      </c>
      <c r="F18" s="36">
        <f t="shared" ref="F18:F26" si="10">ROUND(G18/(1+E18)*E18,2)</f>
        <v>9900.99</v>
      </c>
      <c r="G18" s="28">
        <v>1000000</v>
      </c>
      <c r="H18" s="38"/>
      <c r="I18" s="16"/>
      <c r="J18" s="61"/>
      <c r="K18" s="58" t="s">
        <v>47</v>
      </c>
      <c r="L18" s="59" t="s">
        <v>48</v>
      </c>
      <c r="M18" s="62" t="s">
        <v>118</v>
      </c>
      <c r="N18" s="63"/>
      <c r="O18" s="64" t="s">
        <v>49</v>
      </c>
    </row>
    <row r="19" s="2" customFormat="1" ht="18" customHeight="1" spans="1:15">
      <c r="A19" s="39">
        <v>43941</v>
      </c>
      <c r="B19" s="36">
        <f t="shared" si="9"/>
        <v>297029.7</v>
      </c>
      <c r="C19" s="40"/>
      <c r="D19" s="41" t="s">
        <v>46</v>
      </c>
      <c r="E19" s="37">
        <v>0.01</v>
      </c>
      <c r="F19" s="36">
        <f t="shared" si="10"/>
        <v>2970.3</v>
      </c>
      <c r="G19" s="28">
        <f>75000+80000+75000+70000</f>
        <v>300000</v>
      </c>
      <c r="H19" s="42"/>
      <c r="I19" s="91"/>
      <c r="J19" s="63"/>
      <c r="K19" s="92" t="s">
        <v>57</v>
      </c>
      <c r="L19" s="67" t="s">
        <v>52</v>
      </c>
      <c r="M19" s="63"/>
      <c r="N19" s="63"/>
      <c r="O19" s="64" t="s">
        <v>53</v>
      </c>
    </row>
    <row r="20" s="2" customFormat="1" ht="18" customHeight="1" spans="1:15">
      <c r="A20" s="39">
        <v>43922</v>
      </c>
      <c r="B20" s="36">
        <f t="shared" si="9"/>
        <v>200000</v>
      </c>
      <c r="C20" s="40"/>
      <c r="D20" s="41" t="s">
        <v>54</v>
      </c>
      <c r="E20" s="37"/>
      <c r="F20" s="36">
        <f t="shared" si="10"/>
        <v>0</v>
      </c>
      <c r="G20" s="28">
        <v>200000</v>
      </c>
      <c r="H20" s="42"/>
      <c r="I20" s="91"/>
      <c r="J20" s="63"/>
      <c r="K20" s="66" t="s">
        <v>51</v>
      </c>
      <c r="L20" s="66" t="s">
        <v>55</v>
      </c>
      <c r="M20" s="63"/>
      <c r="N20" s="63"/>
      <c r="O20" s="64" t="s">
        <v>56</v>
      </c>
    </row>
    <row r="21" s="2" customFormat="1" ht="18" customHeight="1" spans="1:15">
      <c r="A21" s="39">
        <v>43922</v>
      </c>
      <c r="B21" s="36">
        <f t="shared" si="9"/>
        <v>200000</v>
      </c>
      <c r="C21" s="40"/>
      <c r="D21" s="41" t="s">
        <v>54</v>
      </c>
      <c r="E21" s="37"/>
      <c r="F21" s="36">
        <f t="shared" si="10"/>
        <v>0</v>
      </c>
      <c r="G21" s="28">
        <v>200000</v>
      </c>
      <c r="H21" s="42"/>
      <c r="I21" s="91"/>
      <c r="J21" s="63"/>
      <c r="K21" s="66" t="s">
        <v>57</v>
      </c>
      <c r="L21" s="66" t="s">
        <v>55</v>
      </c>
      <c r="M21" s="63"/>
      <c r="N21" s="63"/>
      <c r="O21" s="64" t="s">
        <v>58</v>
      </c>
    </row>
    <row r="22" s="2" customFormat="1" ht="18" customHeight="1" spans="1:15">
      <c r="A22" s="39">
        <v>44002</v>
      </c>
      <c r="B22" s="36">
        <f t="shared" si="9"/>
        <v>198019.8</v>
      </c>
      <c r="C22" s="40"/>
      <c r="D22" s="41" t="s">
        <v>54</v>
      </c>
      <c r="E22" s="37">
        <v>0.01</v>
      </c>
      <c r="F22" s="36">
        <f t="shared" si="10"/>
        <v>1980.2</v>
      </c>
      <c r="G22" s="28">
        <v>200000</v>
      </c>
      <c r="H22" s="42"/>
      <c r="I22" s="91"/>
      <c r="J22" s="63"/>
      <c r="K22" s="66" t="s">
        <v>57</v>
      </c>
      <c r="L22" s="66" t="s">
        <v>59</v>
      </c>
      <c r="M22" s="63" t="s">
        <v>131</v>
      </c>
      <c r="N22" s="63"/>
      <c r="O22" s="64" t="s">
        <v>43</v>
      </c>
    </row>
    <row r="23" s="2" customFormat="1" ht="18" customHeight="1" spans="1:15">
      <c r="A23" s="39"/>
      <c r="B23" s="36">
        <f t="shared" si="9"/>
        <v>0</v>
      </c>
      <c r="C23" s="40"/>
      <c r="D23" s="41"/>
      <c r="E23" s="37"/>
      <c r="F23" s="36">
        <f t="shared" si="10"/>
        <v>0</v>
      </c>
      <c r="G23" s="28"/>
      <c r="H23" s="38">
        <v>43960</v>
      </c>
      <c r="I23" s="18">
        <v>500000</v>
      </c>
      <c r="J23" s="63" t="s">
        <v>21</v>
      </c>
      <c r="K23" s="68" t="s">
        <v>47</v>
      </c>
      <c r="L23" s="69" t="s">
        <v>48</v>
      </c>
      <c r="M23" s="63"/>
      <c r="N23" s="63"/>
      <c r="O23" s="64"/>
    </row>
    <row r="24" s="2" customFormat="1" ht="18" customHeight="1" spans="1:15">
      <c r="A24" s="39"/>
      <c r="B24" s="36">
        <f t="shared" si="9"/>
        <v>0</v>
      </c>
      <c r="C24" s="40"/>
      <c r="D24" s="41"/>
      <c r="E24" s="37"/>
      <c r="F24" s="36">
        <f t="shared" si="10"/>
        <v>0</v>
      </c>
      <c r="G24" s="28"/>
      <c r="H24" s="42">
        <v>43970</v>
      </c>
      <c r="I24" s="18">
        <v>50000</v>
      </c>
      <c r="J24" s="63" t="s">
        <v>21</v>
      </c>
      <c r="K24" s="66" t="s">
        <v>41</v>
      </c>
      <c r="L24" s="64"/>
      <c r="M24" s="63"/>
      <c r="N24" s="63"/>
      <c r="O24" s="64" t="s">
        <v>132</v>
      </c>
    </row>
    <row r="25" s="2" customFormat="1" ht="18" customHeight="1" spans="1:15">
      <c r="A25" s="39"/>
      <c r="B25" s="36">
        <f t="shared" si="9"/>
        <v>0</v>
      </c>
      <c r="C25" s="40"/>
      <c r="D25" s="41"/>
      <c r="E25" s="43"/>
      <c r="F25" s="36">
        <f t="shared" si="10"/>
        <v>0</v>
      </c>
      <c r="G25" s="28"/>
      <c r="H25" s="38">
        <v>44005</v>
      </c>
      <c r="I25" s="18">
        <v>70000</v>
      </c>
      <c r="J25" s="63" t="s">
        <v>21</v>
      </c>
      <c r="K25" s="66" t="s">
        <v>133</v>
      </c>
      <c r="L25" s="64"/>
      <c r="M25" s="63"/>
      <c r="N25" s="63"/>
      <c r="O25" s="64" t="s">
        <v>132</v>
      </c>
    </row>
    <row r="26" s="2" customFormat="1" ht="18" customHeight="1" spans="1:15">
      <c r="A26" s="39"/>
      <c r="B26" s="36">
        <f t="shared" si="9"/>
        <v>0</v>
      </c>
      <c r="C26" s="40"/>
      <c r="D26" s="41"/>
      <c r="E26" s="43"/>
      <c r="F26" s="36">
        <f t="shared" si="10"/>
        <v>0</v>
      </c>
      <c r="G26" s="28"/>
      <c r="H26" s="42">
        <v>44006</v>
      </c>
      <c r="I26" s="18">
        <v>200000</v>
      </c>
      <c r="J26" s="2" t="s">
        <v>23</v>
      </c>
      <c r="K26" s="66" t="s">
        <v>57</v>
      </c>
      <c r="L26" s="64"/>
      <c r="M26" s="63" t="s">
        <v>67</v>
      </c>
      <c r="N26" s="63"/>
      <c r="O26" s="64"/>
    </row>
    <row r="27" s="2" customFormat="1" ht="18" customHeight="1" spans="1:15">
      <c r="A27" s="39"/>
      <c r="B27" s="36"/>
      <c r="C27" s="40"/>
      <c r="D27" s="41"/>
      <c r="E27" s="43"/>
      <c r="F27" s="36"/>
      <c r="G27" s="28"/>
      <c r="H27" s="38" t="s">
        <v>102</v>
      </c>
      <c r="I27" s="18">
        <v>-16085</v>
      </c>
      <c r="J27" s="54" t="s">
        <v>92</v>
      </c>
      <c r="K27" s="66" t="s">
        <v>103</v>
      </c>
      <c r="L27" s="64"/>
      <c r="M27" s="63"/>
      <c r="N27" s="63"/>
      <c r="O27" s="64"/>
    </row>
    <row r="28" s="2" customFormat="1" ht="18" customHeight="1" spans="1:15">
      <c r="A28" s="39"/>
      <c r="B28" s="36">
        <f t="shared" ref="B28:B33" si="11">ROUND(G28/(1+E28),2)</f>
        <v>8000</v>
      </c>
      <c r="C28" s="40"/>
      <c r="D28" s="41"/>
      <c r="E28" s="43"/>
      <c r="F28" s="36">
        <f t="shared" ref="F28:F37" si="12">ROUND(G28/(1+E28)*E28,2)</f>
        <v>0</v>
      </c>
      <c r="G28" s="28">
        <f>I28</f>
        <v>8000</v>
      </c>
      <c r="H28" s="38" t="s">
        <v>102</v>
      </c>
      <c r="I28" s="24">
        <v>8000</v>
      </c>
      <c r="J28" s="54" t="s">
        <v>94</v>
      </c>
      <c r="K28" s="66" t="s">
        <v>134</v>
      </c>
      <c r="L28" s="64" t="s">
        <v>43</v>
      </c>
      <c r="M28" s="63"/>
      <c r="N28" s="63"/>
      <c r="O28" s="64"/>
    </row>
    <row r="29" s="2" customFormat="1" ht="18" customHeight="1" spans="1:15">
      <c r="A29" s="39"/>
      <c r="B29" s="36">
        <f t="shared" si="11"/>
        <v>0</v>
      </c>
      <c r="C29" s="40"/>
      <c r="D29" s="41"/>
      <c r="E29" s="43"/>
      <c r="F29" s="36">
        <f t="shared" si="12"/>
        <v>0</v>
      </c>
      <c r="G29" s="28"/>
      <c r="H29" s="50" t="s">
        <v>104</v>
      </c>
      <c r="I29" s="24">
        <v>100</v>
      </c>
      <c r="J29" s="54" t="s">
        <v>94</v>
      </c>
      <c r="K29" s="66" t="s">
        <v>95</v>
      </c>
      <c r="L29" s="64"/>
      <c r="M29" s="63"/>
      <c r="N29" s="63"/>
      <c r="O29" s="64"/>
    </row>
    <row r="30" s="2" customFormat="1" ht="18" customHeight="1" spans="1:15">
      <c r="A30" s="39"/>
      <c r="B30" s="36">
        <f t="shared" si="11"/>
        <v>0</v>
      </c>
      <c r="C30" s="40"/>
      <c r="D30" s="41"/>
      <c r="E30" s="43"/>
      <c r="F30" s="36">
        <f t="shared" si="12"/>
        <v>0</v>
      </c>
      <c r="G30" s="28"/>
      <c r="H30" s="50" t="s">
        <v>104</v>
      </c>
      <c r="I30" s="24">
        <v>50</v>
      </c>
      <c r="J30" s="54" t="s">
        <v>94</v>
      </c>
      <c r="K30" s="66" t="s">
        <v>95</v>
      </c>
      <c r="L30" s="64"/>
      <c r="M30" s="63"/>
      <c r="N30" s="63"/>
      <c r="O30" s="64"/>
    </row>
    <row r="31" s="2" customFormat="1" ht="18" customHeight="1" spans="1:15">
      <c r="A31" s="39"/>
      <c r="B31" s="36">
        <f t="shared" si="11"/>
        <v>0</v>
      </c>
      <c r="C31" s="40"/>
      <c r="D31" s="41"/>
      <c r="E31" s="43"/>
      <c r="F31" s="36">
        <f t="shared" si="12"/>
        <v>0</v>
      </c>
      <c r="G31" s="28"/>
      <c r="H31" s="50" t="s">
        <v>104</v>
      </c>
      <c r="I31" s="24">
        <v>50</v>
      </c>
      <c r="J31" s="54" t="s">
        <v>94</v>
      </c>
      <c r="K31" s="66" t="s">
        <v>95</v>
      </c>
      <c r="L31" s="64"/>
      <c r="M31" s="63"/>
      <c r="N31" s="63"/>
      <c r="O31" s="64"/>
    </row>
    <row r="32" s="2" customFormat="1" ht="18" customHeight="1" spans="1:15">
      <c r="A32" s="39"/>
      <c r="B32" s="36">
        <f t="shared" si="11"/>
        <v>0</v>
      </c>
      <c r="C32" s="40"/>
      <c r="D32" s="41"/>
      <c r="E32" s="43"/>
      <c r="F32" s="36">
        <f t="shared" si="12"/>
        <v>0</v>
      </c>
      <c r="G32" s="28"/>
      <c r="H32" s="23" t="s">
        <v>104</v>
      </c>
      <c r="I32" s="24">
        <v>16085</v>
      </c>
      <c r="J32" s="54" t="s">
        <v>98</v>
      </c>
      <c r="K32" s="66" t="s">
        <v>105</v>
      </c>
      <c r="L32" s="64"/>
      <c r="M32" s="63"/>
      <c r="N32" s="63"/>
      <c r="O32" s="64"/>
    </row>
    <row r="33" s="2" customFormat="1" ht="18" customHeight="1" spans="1:15">
      <c r="A33" s="39"/>
      <c r="B33" s="18">
        <f t="shared" si="11"/>
        <v>0</v>
      </c>
      <c r="C33" s="40"/>
      <c r="D33" s="41"/>
      <c r="E33" s="43"/>
      <c r="F33" s="36">
        <f t="shared" si="12"/>
        <v>0</v>
      </c>
      <c r="G33" s="28"/>
      <c r="H33" s="23" t="s">
        <v>104</v>
      </c>
      <c r="I33" s="24">
        <v>100</v>
      </c>
      <c r="J33" s="54" t="s">
        <v>94</v>
      </c>
      <c r="K33" s="66" t="s">
        <v>95</v>
      </c>
      <c r="L33" s="64"/>
      <c r="M33" s="63"/>
      <c r="N33" s="63"/>
      <c r="O33" s="64"/>
    </row>
    <row r="34" s="2" customFormat="1" ht="18" customHeight="1" spans="1:15">
      <c r="A34" s="39"/>
      <c r="B34" s="18">
        <f t="shared" ref="B28:B37" si="13">ROUND(G34/(1+E34),2)</f>
        <v>0</v>
      </c>
      <c r="C34" s="40"/>
      <c r="D34" s="41"/>
      <c r="E34" s="43"/>
      <c r="F34" s="36">
        <f t="shared" si="12"/>
        <v>0</v>
      </c>
      <c r="G34" s="28"/>
      <c r="H34" s="23" t="s">
        <v>104</v>
      </c>
      <c r="I34" s="24">
        <v>500</v>
      </c>
      <c r="J34" s="54" t="s">
        <v>94</v>
      </c>
      <c r="K34" s="66" t="s">
        <v>106</v>
      </c>
      <c r="L34" s="64"/>
      <c r="M34" s="63"/>
      <c r="N34" s="63"/>
      <c r="O34" s="64"/>
    </row>
    <row r="35" s="2" customFormat="1" ht="18" customHeight="1" spans="1:15">
      <c r="A35" s="39"/>
      <c r="B35" s="18">
        <f t="shared" si="13"/>
        <v>10000</v>
      </c>
      <c r="C35" s="40"/>
      <c r="D35" s="41"/>
      <c r="E35" s="43"/>
      <c r="F35" s="36">
        <f t="shared" si="12"/>
        <v>0</v>
      </c>
      <c r="G35" s="28">
        <v>10000</v>
      </c>
      <c r="H35" s="23" t="s">
        <v>104</v>
      </c>
      <c r="I35" s="24">
        <f>G35</f>
        <v>10000</v>
      </c>
      <c r="J35" s="54" t="s">
        <v>94</v>
      </c>
      <c r="K35" s="66" t="s">
        <v>134</v>
      </c>
      <c r="L35" s="64"/>
      <c r="M35" s="63"/>
      <c r="N35" s="63"/>
      <c r="O35" s="64"/>
    </row>
    <row r="36" s="2" customFormat="1" ht="18" customHeight="1" spans="1:15">
      <c r="A36" s="39"/>
      <c r="B36" s="18">
        <f t="shared" si="13"/>
        <v>0</v>
      </c>
      <c r="C36" s="40"/>
      <c r="D36" s="41"/>
      <c r="E36" s="43"/>
      <c r="F36" s="18">
        <f t="shared" si="12"/>
        <v>0</v>
      </c>
      <c r="G36" s="28"/>
      <c r="H36" s="23" t="s">
        <v>104</v>
      </c>
      <c r="I36" s="24">
        <v>20000</v>
      </c>
      <c r="J36" s="54" t="s">
        <v>94</v>
      </c>
      <c r="K36" s="66" t="s">
        <v>107</v>
      </c>
      <c r="L36" s="64"/>
      <c r="M36" s="63"/>
      <c r="N36" s="63"/>
      <c r="O36" s="64"/>
    </row>
    <row r="37" s="2" customFormat="1" ht="18" customHeight="1" spans="1:18">
      <c r="A37" s="39"/>
      <c r="B37" s="18">
        <f t="shared" si="13"/>
        <v>0</v>
      </c>
      <c r="C37" s="40"/>
      <c r="D37" s="41"/>
      <c r="E37" s="43"/>
      <c r="F37" s="18">
        <f t="shared" si="12"/>
        <v>0</v>
      </c>
      <c r="G37" s="28"/>
      <c r="H37" s="23" t="s">
        <v>104</v>
      </c>
      <c r="I37" s="24">
        <v>127126</v>
      </c>
      <c r="J37" s="54" t="s">
        <v>94</v>
      </c>
      <c r="K37" s="2" t="s">
        <v>108</v>
      </c>
      <c r="L37" s="64"/>
      <c r="M37" s="63"/>
      <c r="N37" s="63"/>
      <c r="O37" s="64"/>
      <c r="R37" s="2" t="s">
        <v>43</v>
      </c>
    </row>
    <row r="38" ht="18" customHeight="1" spans="1:15">
      <c r="A38" s="31" t="s">
        <v>24</v>
      </c>
      <c r="B38" s="30">
        <f t="shared" ref="B38:G38" si="14">SUM(B18:B37)</f>
        <v>1903148.51</v>
      </c>
      <c r="C38" s="31"/>
      <c r="D38" s="77"/>
      <c r="E38" s="77"/>
      <c r="F38" s="33">
        <f t="shared" si="14"/>
        <v>14851.49</v>
      </c>
      <c r="G38" s="78">
        <f t="shared" si="14"/>
        <v>1918000</v>
      </c>
      <c r="H38" s="79"/>
      <c r="I38" s="32">
        <f>SUM(I18:I37)</f>
        <v>985926</v>
      </c>
      <c r="J38" s="87"/>
      <c r="K38" s="66"/>
      <c r="L38" s="34"/>
      <c r="M38" s="54"/>
      <c r="N38" s="54"/>
      <c r="O38" s="34"/>
    </row>
    <row r="39" ht="18" customHeight="1" spans="1:14">
      <c r="A39" s="80" t="s">
        <v>109</v>
      </c>
      <c r="B39" s="81">
        <f>B11*0.96</f>
        <v>1761467.88990826</v>
      </c>
      <c r="C39" s="80"/>
      <c r="D39" s="82"/>
      <c r="E39" s="82"/>
      <c r="F39" s="81"/>
      <c r="G39" s="81">
        <f>G11-G38</f>
        <v>82000</v>
      </c>
      <c r="H39" s="22" t="s">
        <v>110</v>
      </c>
      <c r="I39" s="32">
        <f>I11-I38</f>
        <v>814074</v>
      </c>
      <c r="J39" s="1"/>
      <c r="K39" s="88"/>
      <c r="M39" s="89"/>
      <c r="N39" s="89"/>
    </row>
    <row r="40" ht="18" customHeight="1" spans="1:14">
      <c r="A40" s="80" t="s">
        <v>111</v>
      </c>
      <c r="B40" s="81">
        <f>B39-B38</f>
        <v>-141680.62009174</v>
      </c>
      <c r="C40" s="80"/>
      <c r="D40" s="82"/>
      <c r="E40" s="82"/>
      <c r="F40" s="81"/>
      <c r="G40" s="81"/>
      <c r="H40" s="83"/>
      <c r="I40" s="81"/>
      <c r="J40" s="1"/>
      <c r="K40" s="88"/>
      <c r="M40" s="89"/>
      <c r="N40" s="89"/>
    </row>
    <row r="41" ht="18" customHeight="1" spans="1:3">
      <c r="A41" s="5" t="s">
        <v>112</v>
      </c>
      <c r="C41" s="5"/>
    </row>
    <row r="42" ht="18" customHeight="1" spans="1:10">
      <c r="A42" s="22" t="s">
        <v>114</v>
      </c>
      <c r="B42" s="21" t="s">
        <v>113</v>
      </c>
      <c r="C42" s="34"/>
      <c r="D42" s="22" t="s">
        <v>114</v>
      </c>
      <c r="E42" s="20" t="s">
        <v>16</v>
      </c>
      <c r="F42" s="21" t="s">
        <v>113</v>
      </c>
      <c r="G42" s="21" t="s">
        <v>115</v>
      </c>
      <c r="J42" s="7" t="s">
        <v>118</v>
      </c>
    </row>
    <row r="43" ht="18" customHeight="1" spans="1:7">
      <c r="A43" s="34" t="s">
        <v>119</v>
      </c>
      <c r="B43" s="18">
        <f>(B39-B38)*0.25</f>
        <v>-35420.155022935</v>
      </c>
      <c r="C43" s="34"/>
      <c r="D43" s="29" t="s">
        <v>120</v>
      </c>
      <c r="E43" s="22" t="s">
        <v>121</v>
      </c>
      <c r="F43" s="33">
        <f>F11-F38</f>
        <v>113588.876972477</v>
      </c>
      <c r="G43" s="33">
        <f>F7-F18-F19</f>
        <v>115569.076972477</v>
      </c>
    </row>
    <row r="44" ht="18" customHeight="1" spans="1:11">
      <c r="A44" s="34" t="s">
        <v>122</v>
      </c>
      <c r="B44" s="56" t="s">
        <v>123</v>
      </c>
      <c r="C44" s="34"/>
      <c r="D44" s="86" t="s">
        <v>124</v>
      </c>
      <c r="E44" s="14">
        <v>0.05</v>
      </c>
      <c r="F44" s="24">
        <f>F43*E44</f>
        <v>5679.44384862385</v>
      </c>
      <c r="G44" s="24">
        <f>G43*E44</f>
        <v>5778.45384862385</v>
      </c>
      <c r="K44" s="1" t="s">
        <v>43</v>
      </c>
    </row>
    <row r="45" ht="18" customHeight="1" spans="1:7">
      <c r="A45" s="34" t="s">
        <v>125</v>
      </c>
      <c r="B45" s="56" t="s">
        <v>123</v>
      </c>
      <c r="C45" s="34"/>
      <c r="D45" s="86" t="s">
        <v>126</v>
      </c>
      <c r="E45" s="14">
        <v>0.03</v>
      </c>
      <c r="F45" s="24">
        <f>F43*E45</f>
        <v>3407.66630917431</v>
      </c>
      <c r="G45" s="24">
        <f>G43*E45</f>
        <v>3467.07230917431</v>
      </c>
    </row>
    <row r="46" ht="18" customHeight="1" spans="1:7">
      <c r="A46" s="34"/>
      <c r="B46" s="24"/>
      <c r="C46" s="34"/>
      <c r="D46" s="86" t="s">
        <v>127</v>
      </c>
      <c r="E46" s="14">
        <v>0.02</v>
      </c>
      <c r="F46" s="24">
        <f>F43*E46</f>
        <v>2271.77753944954</v>
      </c>
      <c r="G46" s="24">
        <f>G43*E46</f>
        <v>2311.38153944954</v>
      </c>
    </row>
    <row r="47" ht="18" customHeight="1" spans="1:7">
      <c r="A47" s="29" t="s">
        <v>128</v>
      </c>
      <c r="B47" s="30">
        <f t="shared" ref="B47:G47" si="15">SUM(B43:B46)</f>
        <v>-35420.155022935</v>
      </c>
      <c r="C47" s="34"/>
      <c r="D47" s="35" t="s">
        <v>128</v>
      </c>
      <c r="E47" s="29"/>
      <c r="F47" s="33">
        <f t="shared" si="15"/>
        <v>124947.764669725</v>
      </c>
      <c r="G47" s="33">
        <f t="shared" si="15"/>
        <v>127125.984669725</v>
      </c>
    </row>
    <row r="48" ht="18" customHeight="1" spans="3:7">
      <c r="C48" s="5"/>
      <c r="D48" s="31" t="s">
        <v>119</v>
      </c>
      <c r="E48" s="77">
        <v>0.01</v>
      </c>
      <c r="F48" s="32">
        <f>G11*E48</f>
        <v>20000</v>
      </c>
      <c r="G48" s="32">
        <f>G7*E48</f>
        <v>20000</v>
      </c>
    </row>
    <row r="49" ht="18" customHeight="1" spans="3:3">
      <c r="C49" s="5"/>
    </row>
    <row r="50" ht="18" customHeight="1" spans="3:3">
      <c r="C50" s="5"/>
    </row>
    <row r="51" ht="18" customHeight="1" spans="3:3">
      <c r="C51" s="5"/>
    </row>
    <row r="52" spans="3:3">
      <c r="C52" s="5"/>
    </row>
    <row r="53" spans="3:3">
      <c r="C53" s="5"/>
    </row>
    <row r="54" spans="3:3">
      <c r="C54" s="5"/>
    </row>
    <row r="55" spans="3:3">
      <c r="C55" s="5"/>
    </row>
    <row r="56" spans="3:3">
      <c r="C56" s="5"/>
    </row>
    <row r="57" spans="3:3">
      <c r="C57" s="5"/>
    </row>
    <row r="58" spans="3:3">
      <c r="C58" s="5"/>
    </row>
    <row r="59" spans="3:3">
      <c r="C59" s="5"/>
    </row>
    <row r="60" spans="3:3">
      <c r="C60" s="5"/>
    </row>
    <row r="61" spans="3:3">
      <c r="C61" s="5"/>
    </row>
    <row r="62" spans="3:3">
      <c r="C62" s="5"/>
    </row>
    <row r="63" spans="3:3">
      <c r="C63" s="5"/>
    </row>
    <row r="64" spans="3:3">
      <c r="C64" s="5"/>
    </row>
    <row r="65" spans="3:3">
      <c r="C65" s="5"/>
    </row>
    <row r="66" spans="3:3">
      <c r="C66" s="5"/>
    </row>
    <row r="67" spans="3:3">
      <c r="C67" s="5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9"/>
  <sheetViews>
    <sheetView topLeftCell="A38" workbookViewId="0">
      <selection activeCell="Q39" sqref="Q39"/>
    </sheetView>
  </sheetViews>
  <sheetFormatPr defaultColWidth="9" defaultRowHeight="11.25"/>
  <cols>
    <col min="1" max="1" width="10.75" style="5" customWidth="1"/>
    <col min="2" max="2" width="13.125" style="6" customWidth="1"/>
    <col min="3" max="3" width="6" style="4" customWidth="1"/>
    <col min="4" max="4" width="13.375" style="4" customWidth="1"/>
    <col min="5" max="5" width="6" style="4" customWidth="1"/>
    <col min="6" max="6" width="13.125" style="6" customWidth="1"/>
    <col min="7" max="7" width="14.125" style="6" customWidth="1"/>
    <col min="8" max="8" width="9.625" style="4" customWidth="1"/>
    <col min="9" max="9" width="13.875" style="6" customWidth="1"/>
    <col min="10" max="10" width="9.625" style="7" customWidth="1"/>
    <col min="11" max="11" width="31.5" style="1" customWidth="1"/>
    <col min="12" max="12" width="12.75" style="1" customWidth="1"/>
    <col min="13" max="13" width="6" style="1" customWidth="1"/>
    <col min="14" max="14" width="5.625" style="1" customWidth="1"/>
    <col min="15" max="16" width="9" style="1"/>
    <col min="17" max="17" width="9.625" style="1"/>
    <col min="18" max="18" width="9" style="1"/>
    <col min="19" max="19" width="9.625" style="1"/>
    <col min="20" max="16384" width="9" style="5"/>
  </cols>
  <sheetData>
    <row r="1" s="1" customFormat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</row>
    <row r="2" s="1" customFormat="1" ht="18" customHeight="1" spans="1:12">
      <c r="A2" s="10" t="s">
        <v>1</v>
      </c>
      <c r="B2" s="11">
        <v>43693</v>
      </c>
      <c r="C2" s="12" t="s">
        <v>2</v>
      </c>
      <c r="D2" s="13">
        <v>19501960.91</v>
      </c>
      <c r="E2" s="14" t="s">
        <v>3</v>
      </c>
      <c r="F2" s="15" t="s">
        <v>4</v>
      </c>
      <c r="G2" s="16" t="s">
        <v>5</v>
      </c>
      <c r="H2" s="17" t="s">
        <v>6</v>
      </c>
      <c r="I2" s="51"/>
      <c r="J2" s="52"/>
      <c r="K2" s="19"/>
      <c r="L2" s="19"/>
    </row>
    <row r="3" s="1" customFormat="1" ht="18" customHeight="1" spans="1:12">
      <c r="A3" s="10" t="s">
        <v>7</v>
      </c>
      <c r="B3" s="18"/>
      <c r="C3" s="12" t="s">
        <v>8</v>
      </c>
      <c r="D3" s="12"/>
      <c r="E3" s="4"/>
      <c r="F3" s="6"/>
      <c r="G3" s="6"/>
      <c r="H3" s="19"/>
      <c r="I3" s="53"/>
      <c r="J3" s="19"/>
      <c r="K3" s="19"/>
      <c r="L3" s="19"/>
    </row>
    <row r="4" s="1" customFormat="1" ht="18" customHeight="1" spans="1:12">
      <c r="A4" s="5" t="s">
        <v>9</v>
      </c>
      <c r="B4" s="6"/>
      <c r="C4" s="4"/>
      <c r="D4" s="4"/>
      <c r="E4" s="4"/>
      <c r="F4" s="6"/>
      <c r="G4" s="6"/>
      <c r="H4" s="19"/>
      <c r="I4" s="53"/>
      <c r="J4" s="19"/>
      <c r="K4" s="19"/>
      <c r="L4" s="19"/>
    </row>
    <row r="5" s="1" customFormat="1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s="1" customFormat="1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s="1" customFormat="1" ht="18" customHeight="1" spans="1:10">
      <c r="A7" s="23">
        <v>43936</v>
      </c>
      <c r="B7" s="24">
        <f t="shared" ref="B7:B10" si="0">G7/(1+C7+E7)</f>
        <v>1834862.3853211</v>
      </c>
      <c r="C7" s="25">
        <v>0.02</v>
      </c>
      <c r="D7" s="26">
        <f t="shared" ref="D7:D10" si="1">G7/(1+E7+C7)*C7</f>
        <v>36697.247706422</v>
      </c>
      <c r="E7" s="27">
        <v>0.07</v>
      </c>
      <c r="F7" s="24">
        <f t="shared" ref="F7:F10" si="2">G7/(1+C7+E7)*E7</f>
        <v>128440.366972477</v>
      </c>
      <c r="G7" s="28">
        <v>2000000</v>
      </c>
      <c r="H7" s="23">
        <v>43944</v>
      </c>
      <c r="I7" s="24">
        <v>800000</v>
      </c>
      <c r="J7" s="54" t="s">
        <v>21</v>
      </c>
    </row>
    <row r="8" s="1" customFormat="1" ht="18" customHeight="1" spans="1:11">
      <c r="A8" s="23">
        <v>44232</v>
      </c>
      <c r="B8" s="24">
        <f t="shared" si="0"/>
        <v>2752293.57798165</v>
      </c>
      <c r="C8" s="25">
        <v>0.02</v>
      </c>
      <c r="D8" s="26">
        <f t="shared" si="1"/>
        <v>55045.871559633</v>
      </c>
      <c r="E8" s="27">
        <v>0.07</v>
      </c>
      <c r="F8" s="24">
        <f t="shared" si="2"/>
        <v>192660.550458716</v>
      </c>
      <c r="G8" s="28">
        <v>3000000</v>
      </c>
      <c r="H8" s="23">
        <v>43944</v>
      </c>
      <c r="I8" s="24">
        <v>200000</v>
      </c>
      <c r="J8" s="54" t="s">
        <v>22</v>
      </c>
      <c r="K8" s="1" t="s">
        <v>23</v>
      </c>
    </row>
    <row r="9" s="1" customFormat="1" ht="18" customHeight="1" spans="1:19">
      <c r="A9" s="23"/>
      <c r="B9" s="24">
        <f t="shared" si="0"/>
        <v>0</v>
      </c>
      <c r="C9" s="25">
        <v>0.02</v>
      </c>
      <c r="D9" s="26">
        <f t="shared" si="1"/>
        <v>0</v>
      </c>
      <c r="E9" s="25"/>
      <c r="F9" s="24">
        <f t="shared" si="2"/>
        <v>0</v>
      </c>
      <c r="G9" s="28"/>
      <c r="H9" s="23">
        <v>44090</v>
      </c>
      <c r="I9" s="24">
        <v>800000</v>
      </c>
      <c r="J9" s="54" t="s">
        <v>21</v>
      </c>
      <c r="S9" s="1">
        <f>F7*1.1</f>
        <v>141284.403669725</v>
      </c>
    </row>
    <row r="10" s="1" customFormat="1" ht="18" customHeight="1" spans="1:11">
      <c r="A10" s="23"/>
      <c r="B10" s="24">
        <f t="shared" si="0"/>
        <v>0</v>
      </c>
      <c r="C10" s="25">
        <v>0.02</v>
      </c>
      <c r="D10" s="26">
        <f t="shared" si="1"/>
        <v>0</v>
      </c>
      <c r="E10" s="25"/>
      <c r="F10" s="24">
        <f t="shared" si="2"/>
        <v>0</v>
      </c>
      <c r="G10" s="28"/>
      <c r="H10" s="23">
        <v>44099</v>
      </c>
      <c r="I10" s="24">
        <v>200000</v>
      </c>
      <c r="J10" s="54" t="s">
        <v>22</v>
      </c>
      <c r="K10" s="1" t="s">
        <v>23</v>
      </c>
    </row>
    <row r="11" s="1" customFormat="1" ht="18" customHeight="1" spans="1:10">
      <c r="A11" s="23"/>
      <c r="B11" s="24"/>
      <c r="C11" s="25"/>
      <c r="D11" s="26"/>
      <c r="E11" s="25"/>
      <c r="F11" s="24"/>
      <c r="G11" s="28"/>
      <c r="H11" s="23">
        <v>44235</v>
      </c>
      <c r="I11" s="24">
        <v>1200000</v>
      </c>
      <c r="J11" s="54" t="s">
        <v>21</v>
      </c>
    </row>
    <row r="12" s="1" customFormat="1" ht="18" customHeight="1" spans="1:11">
      <c r="A12" s="23"/>
      <c r="B12" s="24"/>
      <c r="C12" s="25"/>
      <c r="D12" s="26"/>
      <c r="E12" s="25"/>
      <c r="F12" s="24"/>
      <c r="G12" s="28"/>
      <c r="H12" s="23">
        <v>44235</v>
      </c>
      <c r="I12" s="24">
        <v>300000</v>
      </c>
      <c r="J12" s="54" t="s">
        <v>22</v>
      </c>
      <c r="K12" s="1" t="s">
        <v>23</v>
      </c>
    </row>
    <row r="13" s="1" customFormat="1" ht="18" customHeight="1" spans="1:10">
      <c r="A13" s="23"/>
      <c r="B13" s="24"/>
      <c r="C13" s="25"/>
      <c r="D13" s="26"/>
      <c r="E13" s="25"/>
      <c r="F13" s="24"/>
      <c r="G13" s="28"/>
      <c r="H13" s="23">
        <v>44237</v>
      </c>
      <c r="I13" s="24">
        <v>800000</v>
      </c>
      <c r="J13" s="54" t="s">
        <v>21</v>
      </c>
    </row>
    <row r="14" s="1" customFormat="1" ht="18" customHeight="1" spans="1:10">
      <c r="A14" s="23"/>
      <c r="B14" s="24"/>
      <c r="C14" s="25"/>
      <c r="D14" s="26"/>
      <c r="E14" s="25"/>
      <c r="F14" s="24"/>
      <c r="G14" s="28"/>
      <c r="H14" s="23"/>
      <c r="I14" s="24"/>
      <c r="J14" s="54"/>
    </row>
    <row r="15" s="1" customFormat="1" ht="18" customHeight="1" spans="1:10">
      <c r="A15" s="23"/>
      <c r="B15" s="24"/>
      <c r="C15" s="25"/>
      <c r="D15" s="26"/>
      <c r="E15" s="25"/>
      <c r="F15" s="24"/>
      <c r="G15" s="28"/>
      <c r="H15" s="23"/>
      <c r="I15" s="24"/>
      <c r="J15" s="54"/>
    </row>
    <row r="16" s="1" customFormat="1" ht="18" customHeight="1" spans="1:10">
      <c r="A16" s="29" t="s">
        <v>24</v>
      </c>
      <c r="B16" s="30">
        <f t="shared" ref="B16:G16" si="3">SUM(B7:B10)</f>
        <v>4587155.96330275</v>
      </c>
      <c r="C16" s="31"/>
      <c r="D16" s="32">
        <f t="shared" si="3"/>
        <v>91743.119266055</v>
      </c>
      <c r="E16" s="31"/>
      <c r="F16" s="33">
        <f t="shared" si="3"/>
        <v>321100.917431193</v>
      </c>
      <c r="G16" s="32">
        <f t="shared" si="3"/>
        <v>5000000</v>
      </c>
      <c r="H16" s="34"/>
      <c r="I16" s="32">
        <f>SUM(I7:I15)</f>
        <v>4300000</v>
      </c>
      <c r="J16" s="34"/>
    </row>
    <row r="17" s="1" customFormat="1" ht="18" customHeight="1" spans="1:12">
      <c r="A17" s="5" t="s">
        <v>25</v>
      </c>
      <c r="B17" s="6"/>
      <c r="C17" s="4"/>
      <c r="D17" s="4"/>
      <c r="E17" s="4"/>
      <c r="F17" s="6"/>
      <c r="G17" s="6"/>
      <c r="H17" s="4"/>
      <c r="I17" s="6"/>
      <c r="J17" s="4"/>
      <c r="K17" s="4"/>
      <c r="L17" s="7"/>
    </row>
    <row r="18" s="1" customFormat="1" ht="18" customHeight="1" spans="1:15">
      <c r="A18" s="35" t="s">
        <v>26</v>
      </c>
      <c r="B18" s="21" t="s">
        <v>27</v>
      </c>
      <c r="C18" s="20" t="s">
        <v>28</v>
      </c>
      <c r="D18" s="20" t="s">
        <v>29</v>
      </c>
      <c r="E18" s="20" t="s">
        <v>16</v>
      </c>
      <c r="F18" s="21" t="s">
        <v>30</v>
      </c>
      <c r="G18" s="21" t="s">
        <v>14</v>
      </c>
      <c r="H18" s="20" t="s">
        <v>31</v>
      </c>
      <c r="I18" s="21" t="s">
        <v>32</v>
      </c>
      <c r="J18" s="20" t="s">
        <v>20</v>
      </c>
      <c r="K18" s="20" t="s">
        <v>33</v>
      </c>
      <c r="L18" s="55" t="s">
        <v>34</v>
      </c>
      <c r="M18" s="22" t="s">
        <v>35</v>
      </c>
      <c r="N18" s="22" t="s">
        <v>36</v>
      </c>
      <c r="O18" s="22" t="s">
        <v>37</v>
      </c>
    </row>
    <row r="19" customFormat="1" ht="18" customHeight="1" spans="1:15">
      <c r="A19" s="35"/>
      <c r="B19" s="36">
        <f t="shared" ref="B19:B53" si="4">ROUND(G19/(1+E19),2)</f>
        <v>0</v>
      </c>
      <c r="C19" s="20"/>
      <c r="D19" s="20"/>
      <c r="E19" s="37"/>
      <c r="F19" s="36">
        <f t="shared" ref="F19:F57" si="5">ROUND(G19/(1+E19)*E19,2)</f>
        <v>0</v>
      </c>
      <c r="G19" s="28"/>
      <c r="H19" s="38">
        <v>43790</v>
      </c>
      <c r="I19" s="56">
        <v>-50000</v>
      </c>
      <c r="J19" s="57" t="s">
        <v>38</v>
      </c>
      <c r="K19" s="58" t="s">
        <v>39</v>
      </c>
      <c r="L19" s="59" t="s">
        <v>40</v>
      </c>
      <c r="M19" s="60"/>
      <c r="N19" s="22"/>
      <c r="O19" s="22"/>
    </row>
    <row r="20" customFormat="1" ht="18" customHeight="1" spans="1:20">
      <c r="A20" s="35"/>
      <c r="B20" s="36">
        <f t="shared" si="4"/>
        <v>0</v>
      </c>
      <c r="C20" s="20"/>
      <c r="D20" s="20"/>
      <c r="E20" s="37"/>
      <c r="F20" s="36">
        <f t="shared" si="5"/>
        <v>0</v>
      </c>
      <c r="G20" s="28"/>
      <c r="H20" s="38">
        <v>43825</v>
      </c>
      <c r="I20" s="56">
        <v>50000</v>
      </c>
      <c r="J20" s="57" t="s">
        <v>21</v>
      </c>
      <c r="K20" s="58" t="s">
        <v>41</v>
      </c>
      <c r="L20" s="59" t="s">
        <v>42</v>
      </c>
      <c r="M20" s="60"/>
      <c r="N20" s="22"/>
      <c r="O20" s="22"/>
      <c r="T20" t="s">
        <v>43</v>
      </c>
    </row>
    <row r="21" customFormat="1" ht="18" customHeight="1" spans="1:15">
      <c r="A21" s="35"/>
      <c r="B21" s="36">
        <f t="shared" si="4"/>
        <v>0</v>
      </c>
      <c r="C21" s="20"/>
      <c r="D21" s="20"/>
      <c r="E21" s="37"/>
      <c r="F21" s="36">
        <f t="shared" si="5"/>
        <v>0</v>
      </c>
      <c r="G21" s="28"/>
      <c r="H21" s="38" t="s">
        <v>44</v>
      </c>
      <c r="I21" s="56">
        <v>-41000</v>
      </c>
      <c r="J21" s="57" t="s">
        <v>38</v>
      </c>
      <c r="K21" s="58" t="s">
        <v>39</v>
      </c>
      <c r="L21" s="59"/>
      <c r="M21" s="60"/>
      <c r="N21" s="22"/>
      <c r="O21" s="22"/>
    </row>
    <row r="22" customFormat="1" ht="18" customHeight="1" spans="1:15">
      <c r="A22" s="35"/>
      <c r="B22" s="36">
        <f t="shared" si="4"/>
        <v>0</v>
      </c>
      <c r="C22" s="20"/>
      <c r="D22" s="20"/>
      <c r="E22" s="37"/>
      <c r="F22" s="36">
        <f t="shared" si="5"/>
        <v>0</v>
      </c>
      <c r="G22" s="28"/>
      <c r="H22" s="38" t="s">
        <v>44</v>
      </c>
      <c r="I22" s="56">
        <v>41000</v>
      </c>
      <c r="J22" s="57" t="s">
        <v>21</v>
      </c>
      <c r="K22" s="58" t="s">
        <v>45</v>
      </c>
      <c r="L22" s="59"/>
      <c r="M22" s="60"/>
      <c r="N22" s="22"/>
      <c r="O22" s="22"/>
    </row>
    <row r="23" s="2" customFormat="1" ht="18" customHeight="1" spans="1:15">
      <c r="A23" s="39">
        <v>43941</v>
      </c>
      <c r="B23" s="36">
        <f t="shared" si="4"/>
        <v>990099.01</v>
      </c>
      <c r="C23" s="40">
        <v>11</v>
      </c>
      <c r="D23" s="41" t="s">
        <v>46</v>
      </c>
      <c r="E23" s="37">
        <v>0.01</v>
      </c>
      <c r="F23" s="36">
        <f t="shared" si="5"/>
        <v>9900.99</v>
      </c>
      <c r="G23" s="28">
        <v>1000000</v>
      </c>
      <c r="H23" s="38"/>
      <c r="I23" s="56"/>
      <c r="J23" s="61"/>
      <c r="K23" s="58" t="s">
        <v>47</v>
      </c>
      <c r="L23" s="59" t="s">
        <v>48</v>
      </c>
      <c r="M23" s="62" t="s">
        <v>118</v>
      </c>
      <c r="N23" s="63"/>
      <c r="O23" s="64" t="s">
        <v>49</v>
      </c>
    </row>
    <row r="24" s="2" customFormat="1" ht="18" customHeight="1" spans="1:15">
      <c r="A24" s="39">
        <v>43941</v>
      </c>
      <c r="B24" s="36">
        <f t="shared" si="4"/>
        <v>297029.7</v>
      </c>
      <c r="C24" s="40"/>
      <c r="D24" s="41" t="s">
        <v>46</v>
      </c>
      <c r="E24" s="37">
        <v>0.01</v>
      </c>
      <c r="F24" s="36">
        <f t="shared" si="5"/>
        <v>2970.3</v>
      </c>
      <c r="G24" s="28">
        <f>75000+80000+75000+70000</f>
        <v>300000</v>
      </c>
      <c r="H24" s="42"/>
      <c r="I24" s="65"/>
      <c r="J24" s="63"/>
      <c r="K24" s="66" t="s">
        <v>51</v>
      </c>
      <c r="L24" s="67" t="s">
        <v>52</v>
      </c>
      <c r="M24" s="63"/>
      <c r="N24" s="63"/>
      <c r="O24" s="64" t="s">
        <v>53</v>
      </c>
    </row>
    <row r="25" s="2" customFormat="1" ht="18" customHeight="1" spans="1:15">
      <c r="A25" s="39">
        <v>43922</v>
      </c>
      <c r="B25" s="36">
        <f t="shared" si="4"/>
        <v>200000</v>
      </c>
      <c r="C25" s="40"/>
      <c r="D25" s="41" t="s">
        <v>54</v>
      </c>
      <c r="E25" s="37"/>
      <c r="F25" s="36">
        <f t="shared" si="5"/>
        <v>0</v>
      </c>
      <c r="G25" s="28">
        <v>200000</v>
      </c>
      <c r="H25" s="42"/>
      <c r="I25" s="65"/>
      <c r="J25" s="63"/>
      <c r="K25" s="66" t="s">
        <v>51</v>
      </c>
      <c r="L25" s="66" t="s">
        <v>55</v>
      </c>
      <c r="M25" s="63"/>
      <c r="N25" s="63"/>
      <c r="O25" s="64" t="s">
        <v>56</v>
      </c>
    </row>
    <row r="26" s="2" customFormat="1" ht="18" customHeight="1" spans="1:15">
      <c r="A26" s="39">
        <v>43922</v>
      </c>
      <c r="B26" s="36">
        <f t="shared" si="4"/>
        <v>200000</v>
      </c>
      <c r="C26" s="40"/>
      <c r="D26" s="41" t="s">
        <v>54</v>
      </c>
      <c r="E26" s="37"/>
      <c r="F26" s="36">
        <f t="shared" si="5"/>
        <v>0</v>
      </c>
      <c r="G26" s="28">
        <v>200000</v>
      </c>
      <c r="H26" s="42"/>
      <c r="I26" s="65"/>
      <c r="J26" s="63"/>
      <c r="K26" s="66" t="s">
        <v>57</v>
      </c>
      <c r="L26" s="66" t="s">
        <v>55</v>
      </c>
      <c r="M26" s="63"/>
      <c r="N26" s="63"/>
      <c r="O26" s="64" t="s">
        <v>58</v>
      </c>
    </row>
    <row r="27" s="2" customFormat="1" ht="18" customHeight="1" spans="1:15">
      <c r="A27" s="39">
        <v>44002</v>
      </c>
      <c r="B27" s="36">
        <f t="shared" si="4"/>
        <v>198019.8</v>
      </c>
      <c r="C27" s="40"/>
      <c r="D27" s="41" t="s">
        <v>46</v>
      </c>
      <c r="E27" s="37">
        <v>0.01</v>
      </c>
      <c r="F27" s="36">
        <f t="shared" si="5"/>
        <v>1980.2</v>
      </c>
      <c r="G27" s="28">
        <v>200000</v>
      </c>
      <c r="H27" s="42"/>
      <c r="I27" s="65"/>
      <c r="J27" s="63"/>
      <c r="K27" s="66" t="s">
        <v>57</v>
      </c>
      <c r="L27" s="66" t="s">
        <v>59</v>
      </c>
      <c r="M27" s="63" t="s">
        <v>131</v>
      </c>
      <c r="N27" s="63"/>
      <c r="O27" s="64" t="s">
        <v>43</v>
      </c>
    </row>
    <row r="28" s="2" customFormat="1" ht="18" customHeight="1" spans="1:15">
      <c r="A28" s="39"/>
      <c r="B28" s="36">
        <f t="shared" si="4"/>
        <v>0</v>
      </c>
      <c r="C28" s="40"/>
      <c r="D28" s="41"/>
      <c r="E28" s="37"/>
      <c r="F28" s="36">
        <f t="shared" si="5"/>
        <v>0</v>
      </c>
      <c r="G28" s="28"/>
      <c r="H28" s="38">
        <v>43960</v>
      </c>
      <c r="I28" s="65">
        <v>500000</v>
      </c>
      <c r="J28" s="63" t="s">
        <v>21</v>
      </c>
      <c r="K28" s="68" t="s">
        <v>47</v>
      </c>
      <c r="L28" s="69" t="s">
        <v>48</v>
      </c>
      <c r="M28" s="63"/>
      <c r="N28" s="63"/>
      <c r="O28" s="64"/>
    </row>
    <row r="29" s="2" customFormat="1" ht="18" customHeight="1" spans="1:15">
      <c r="A29" s="39"/>
      <c r="B29" s="36">
        <f t="shared" si="4"/>
        <v>0</v>
      </c>
      <c r="C29" s="40"/>
      <c r="D29" s="41"/>
      <c r="E29" s="37"/>
      <c r="F29" s="36">
        <f t="shared" si="5"/>
        <v>0</v>
      </c>
      <c r="G29" s="28"/>
      <c r="H29" s="42">
        <v>43970</v>
      </c>
      <c r="I29" s="65">
        <v>50000</v>
      </c>
      <c r="J29" s="63" t="s">
        <v>21</v>
      </c>
      <c r="K29" s="66" t="s">
        <v>41</v>
      </c>
      <c r="L29" s="64"/>
      <c r="M29" s="63"/>
      <c r="N29" s="63"/>
      <c r="O29" s="64" t="s">
        <v>132</v>
      </c>
    </row>
    <row r="30" s="2" customFormat="1" ht="18" customHeight="1" spans="1:15">
      <c r="A30" s="39"/>
      <c r="B30" s="36">
        <f t="shared" si="4"/>
        <v>0</v>
      </c>
      <c r="C30" s="40"/>
      <c r="D30" s="41"/>
      <c r="E30" s="43"/>
      <c r="F30" s="36">
        <f t="shared" si="5"/>
        <v>0</v>
      </c>
      <c r="G30" s="28"/>
      <c r="H30" s="38">
        <v>44005</v>
      </c>
      <c r="I30" s="65">
        <v>70000</v>
      </c>
      <c r="J30" s="63" t="s">
        <v>21</v>
      </c>
      <c r="K30" s="66" t="s">
        <v>41</v>
      </c>
      <c r="L30" s="64"/>
      <c r="M30" s="63"/>
      <c r="N30" s="63"/>
      <c r="O30" s="64" t="s">
        <v>132</v>
      </c>
    </row>
    <row r="31" s="2" customFormat="1" ht="18" customHeight="1" spans="1:15">
      <c r="A31" s="39"/>
      <c r="B31" s="36">
        <f t="shared" si="4"/>
        <v>0</v>
      </c>
      <c r="C31" s="40"/>
      <c r="D31" s="41"/>
      <c r="E31" s="43"/>
      <c r="F31" s="36">
        <f t="shared" si="5"/>
        <v>0</v>
      </c>
      <c r="G31" s="28"/>
      <c r="H31" s="42">
        <v>44006</v>
      </c>
      <c r="I31" s="65">
        <v>200000</v>
      </c>
      <c r="J31" s="2" t="s">
        <v>66</v>
      </c>
      <c r="K31" s="66" t="s">
        <v>57</v>
      </c>
      <c r="L31" s="64"/>
      <c r="M31" s="63" t="s">
        <v>67</v>
      </c>
      <c r="N31" s="63"/>
      <c r="O31" s="64"/>
    </row>
    <row r="32" s="2" customFormat="1" ht="18" customHeight="1" spans="1:15">
      <c r="A32" s="39"/>
      <c r="B32" s="36">
        <f t="shared" si="4"/>
        <v>0</v>
      </c>
      <c r="C32" s="40"/>
      <c r="D32" s="41"/>
      <c r="E32" s="43"/>
      <c r="F32" s="36">
        <f t="shared" si="5"/>
        <v>0</v>
      </c>
      <c r="G32" s="28"/>
      <c r="H32" s="42">
        <v>44097</v>
      </c>
      <c r="I32" s="65">
        <v>300000</v>
      </c>
      <c r="J32" s="63" t="s">
        <v>21</v>
      </c>
      <c r="K32" s="68" t="s">
        <v>47</v>
      </c>
      <c r="L32" s="69" t="s">
        <v>48</v>
      </c>
      <c r="M32" s="63"/>
      <c r="N32" s="63"/>
      <c r="O32" s="64"/>
    </row>
    <row r="33" s="3" customFormat="1" ht="18" customHeight="1" spans="1:15">
      <c r="A33" s="39">
        <v>44094</v>
      </c>
      <c r="B33" s="36">
        <f t="shared" si="4"/>
        <v>125118.16</v>
      </c>
      <c r="C33" s="40">
        <v>2</v>
      </c>
      <c r="D33" s="41" t="s">
        <v>46</v>
      </c>
      <c r="E33" s="37">
        <v>0.01</v>
      </c>
      <c r="F33" s="36">
        <f t="shared" si="5"/>
        <v>1251.18</v>
      </c>
      <c r="G33" s="28">
        <f>57369.34+69000</f>
        <v>126369.34</v>
      </c>
      <c r="H33" s="42">
        <v>44099</v>
      </c>
      <c r="I33" s="18">
        <v>126369.34</v>
      </c>
      <c r="J33" s="2" t="s">
        <v>66</v>
      </c>
      <c r="K33" s="66" t="s">
        <v>57</v>
      </c>
      <c r="L33" s="64" t="s">
        <v>68</v>
      </c>
      <c r="M33" s="63" t="s">
        <v>67</v>
      </c>
      <c r="N33" s="70"/>
      <c r="O33" s="71"/>
    </row>
    <row r="34" s="3" customFormat="1" ht="18" customHeight="1" spans="1:15">
      <c r="A34" s="39"/>
      <c r="B34" s="36">
        <f t="shared" si="4"/>
        <v>0</v>
      </c>
      <c r="C34" s="40"/>
      <c r="D34" s="41"/>
      <c r="E34" s="37"/>
      <c r="F34" s="36">
        <f t="shared" si="5"/>
        <v>0</v>
      </c>
      <c r="G34" s="28"/>
      <c r="H34" s="42">
        <v>44099</v>
      </c>
      <c r="I34" s="18">
        <v>200000</v>
      </c>
      <c r="J34" s="63" t="s">
        <v>21</v>
      </c>
      <c r="K34" s="66" t="s">
        <v>57</v>
      </c>
      <c r="L34" s="64" t="s">
        <v>69</v>
      </c>
      <c r="M34" s="63"/>
      <c r="N34" s="70"/>
      <c r="O34" s="71"/>
    </row>
    <row r="35" s="2" customFormat="1" ht="18" customHeight="1" spans="1:15">
      <c r="A35" s="39">
        <v>44124</v>
      </c>
      <c r="B35" s="36">
        <f t="shared" si="4"/>
        <v>72901.64</v>
      </c>
      <c r="C35" s="40">
        <v>1</v>
      </c>
      <c r="D35" s="41" t="s">
        <v>46</v>
      </c>
      <c r="E35" s="37">
        <v>0.01</v>
      </c>
      <c r="F35" s="36">
        <f t="shared" si="5"/>
        <v>729.02</v>
      </c>
      <c r="G35" s="28">
        <v>73630.66</v>
      </c>
      <c r="H35" s="42">
        <v>44120</v>
      </c>
      <c r="I35" s="18">
        <v>73630.66</v>
      </c>
      <c r="J35" s="2" t="s">
        <v>66</v>
      </c>
      <c r="K35" s="66" t="s">
        <v>57</v>
      </c>
      <c r="L35" s="64" t="s">
        <v>68</v>
      </c>
      <c r="M35" s="63" t="s">
        <v>67</v>
      </c>
      <c r="N35" s="63"/>
      <c r="O35" s="64"/>
    </row>
    <row r="36" s="2" customFormat="1" ht="18" customHeight="1" spans="1:18">
      <c r="A36" s="39"/>
      <c r="B36" s="36">
        <f t="shared" si="4"/>
        <v>0</v>
      </c>
      <c r="C36" s="40"/>
      <c r="D36" s="41"/>
      <c r="E36" s="43"/>
      <c r="F36" s="36">
        <f t="shared" si="5"/>
        <v>0</v>
      </c>
      <c r="G36" s="28"/>
      <c r="H36" s="42">
        <v>44103</v>
      </c>
      <c r="I36" s="18">
        <v>30000</v>
      </c>
      <c r="J36" s="63" t="s">
        <v>21</v>
      </c>
      <c r="K36" s="66" t="s">
        <v>41</v>
      </c>
      <c r="L36" s="64" t="s">
        <v>70</v>
      </c>
      <c r="M36" s="63"/>
      <c r="N36" s="63"/>
      <c r="O36" s="64"/>
      <c r="R36" s="2" t="s">
        <v>43</v>
      </c>
    </row>
    <row r="37" s="2" customFormat="1" ht="18" customHeight="1" spans="2:15">
      <c r="B37" s="36">
        <f t="shared" si="4"/>
        <v>0</v>
      </c>
      <c r="C37" s="40"/>
      <c r="D37" s="41"/>
      <c r="E37" s="43"/>
      <c r="F37" s="36">
        <f t="shared" si="5"/>
        <v>0</v>
      </c>
      <c r="G37" s="28"/>
      <c r="H37" s="42">
        <v>44103</v>
      </c>
      <c r="I37" s="18">
        <v>100000</v>
      </c>
      <c r="J37" s="63" t="s">
        <v>21</v>
      </c>
      <c r="K37" s="66" t="s">
        <v>57</v>
      </c>
      <c r="L37" s="64" t="s">
        <v>52</v>
      </c>
      <c r="M37" s="63"/>
      <c r="N37" s="63"/>
      <c r="O37" s="64"/>
    </row>
    <row r="38" s="2" customFormat="1" ht="18" customHeight="1" spans="1:15">
      <c r="A38" s="39">
        <v>44124</v>
      </c>
      <c r="B38" s="36">
        <f t="shared" si="4"/>
        <v>36283.19</v>
      </c>
      <c r="C38" s="40">
        <v>1</v>
      </c>
      <c r="D38" s="41" t="s">
        <v>46</v>
      </c>
      <c r="E38" s="37">
        <v>0.13</v>
      </c>
      <c r="F38" s="36">
        <f t="shared" si="5"/>
        <v>4716.81</v>
      </c>
      <c r="G38" s="28">
        <v>41000</v>
      </c>
      <c r="H38" s="42"/>
      <c r="I38" s="18"/>
      <c r="K38" s="66" t="s">
        <v>45</v>
      </c>
      <c r="L38" s="64" t="s">
        <v>71</v>
      </c>
      <c r="M38" s="63"/>
      <c r="N38" s="63"/>
      <c r="O38" s="72" t="s">
        <v>72</v>
      </c>
    </row>
    <row r="39" s="2" customFormat="1" ht="18" customHeight="1" spans="1:17">
      <c r="A39" s="44"/>
      <c r="B39" s="36">
        <f t="shared" si="4"/>
        <v>0</v>
      </c>
      <c r="C39" s="45"/>
      <c r="D39" s="46"/>
      <c r="E39" s="47"/>
      <c r="F39" s="36">
        <f t="shared" si="5"/>
        <v>0</v>
      </c>
      <c r="G39" s="48"/>
      <c r="H39" s="42">
        <v>44130</v>
      </c>
      <c r="I39" s="18">
        <v>180000</v>
      </c>
      <c r="J39" s="63" t="s">
        <v>21</v>
      </c>
      <c r="K39" s="68" t="s">
        <v>51</v>
      </c>
      <c r="L39" s="64" t="s">
        <v>73</v>
      </c>
      <c r="M39" s="63"/>
      <c r="N39" s="63"/>
      <c r="O39" s="64"/>
      <c r="Q39" s="48">
        <v>1088000</v>
      </c>
    </row>
    <row r="40" s="2" customFormat="1" ht="18" customHeight="1" spans="1:15">
      <c r="A40" s="39">
        <v>44228</v>
      </c>
      <c r="B40" s="36">
        <f t="shared" si="4"/>
        <v>1077227.72</v>
      </c>
      <c r="C40" s="40">
        <v>12</v>
      </c>
      <c r="D40" s="41" t="s">
        <v>46</v>
      </c>
      <c r="E40" s="37">
        <v>0.01</v>
      </c>
      <c r="F40" s="36">
        <f t="shared" si="5"/>
        <v>10772.28</v>
      </c>
      <c r="G40" s="28">
        <f>95200+62560+91120+92480+93840+95200+95200+95200+95200+95200+88400+88400</f>
        <v>1088000</v>
      </c>
      <c r="H40" s="42">
        <v>44236</v>
      </c>
      <c r="I40" s="18">
        <v>880000</v>
      </c>
      <c r="J40" s="63" t="s">
        <v>21</v>
      </c>
      <c r="K40" s="68" t="s">
        <v>74</v>
      </c>
      <c r="L40" s="64" t="s">
        <v>75</v>
      </c>
      <c r="M40" s="63" t="s">
        <v>76</v>
      </c>
      <c r="N40" s="63"/>
      <c r="O40" s="71"/>
    </row>
    <row r="41" s="2" customFormat="1" ht="18" customHeight="1" spans="1:15">
      <c r="A41" s="39"/>
      <c r="B41" s="36">
        <f t="shared" si="4"/>
        <v>0</v>
      </c>
      <c r="C41" s="40"/>
      <c r="D41" s="41"/>
      <c r="E41" s="37"/>
      <c r="F41" s="36">
        <f t="shared" si="5"/>
        <v>0</v>
      </c>
      <c r="G41" s="28"/>
      <c r="H41" s="42">
        <v>44236</v>
      </c>
      <c r="I41" s="18">
        <v>300000</v>
      </c>
      <c r="J41" s="2" t="s">
        <v>66</v>
      </c>
      <c r="K41" s="66" t="s">
        <v>57</v>
      </c>
      <c r="L41" s="64" t="s">
        <v>68</v>
      </c>
      <c r="M41" s="63" t="s">
        <v>67</v>
      </c>
      <c r="N41" s="63"/>
      <c r="O41" s="64"/>
    </row>
    <row r="42" s="2" customFormat="1" ht="18" customHeight="1" spans="1:15">
      <c r="A42" s="39">
        <v>44228</v>
      </c>
      <c r="B42" s="36">
        <f t="shared" si="4"/>
        <v>435897.25</v>
      </c>
      <c r="C42" s="40">
        <v>5</v>
      </c>
      <c r="D42" s="41" t="s">
        <v>46</v>
      </c>
      <c r="E42" s="37">
        <v>0.09</v>
      </c>
      <c r="F42" s="36">
        <f t="shared" si="5"/>
        <v>39230.75</v>
      </c>
      <c r="G42" s="28">
        <f>95000*3+95064*2</f>
        <v>475128</v>
      </c>
      <c r="H42" s="42"/>
      <c r="I42" s="18"/>
      <c r="J42" s="63"/>
      <c r="K42" s="66" t="s">
        <v>77</v>
      </c>
      <c r="L42" s="64" t="s">
        <v>78</v>
      </c>
      <c r="M42" s="63" t="s">
        <v>135</v>
      </c>
      <c r="N42" s="63"/>
      <c r="O42" s="71"/>
    </row>
    <row r="43" s="2" customFormat="1" ht="18" customHeight="1" spans="1:15">
      <c r="A43" s="39">
        <v>44228</v>
      </c>
      <c r="B43" s="36">
        <f t="shared" si="4"/>
        <v>364884.96</v>
      </c>
      <c r="C43" s="40">
        <v>4</v>
      </c>
      <c r="D43" s="41" t="s">
        <v>46</v>
      </c>
      <c r="E43" s="37">
        <v>0.13</v>
      </c>
      <c r="F43" s="36">
        <f t="shared" si="5"/>
        <v>47435.04</v>
      </c>
      <c r="G43" s="28">
        <f>109440+89760+108000+105120</f>
        <v>412320</v>
      </c>
      <c r="H43" s="42"/>
      <c r="I43" s="73">
        <v>107680</v>
      </c>
      <c r="J43" s="70" t="s">
        <v>21</v>
      </c>
      <c r="K43" s="74" t="s">
        <v>80</v>
      </c>
      <c r="L43" s="71" t="s">
        <v>71</v>
      </c>
      <c r="M43" s="75" t="s">
        <v>136</v>
      </c>
      <c r="N43" s="63"/>
      <c r="O43" s="71"/>
    </row>
    <row r="44" s="2" customFormat="1" ht="18" customHeight="1" spans="1:15">
      <c r="A44" s="39"/>
      <c r="B44" s="36">
        <f t="shared" si="4"/>
        <v>0</v>
      </c>
      <c r="C44" s="40"/>
      <c r="D44" s="41"/>
      <c r="E44" s="37"/>
      <c r="F44" s="36">
        <f t="shared" si="5"/>
        <v>0</v>
      </c>
      <c r="G44" s="28"/>
      <c r="H44" s="42"/>
      <c r="I44" s="73">
        <v>412320</v>
      </c>
      <c r="J44" s="70" t="s">
        <v>21</v>
      </c>
      <c r="K44" s="76" t="s">
        <v>74</v>
      </c>
      <c r="L44" s="71" t="s">
        <v>75</v>
      </c>
      <c r="M44" s="63"/>
      <c r="N44" s="63"/>
      <c r="O44" s="71"/>
    </row>
    <row r="45" s="2" customFormat="1" ht="18" customHeight="1" spans="1:15">
      <c r="A45" s="44"/>
      <c r="B45" s="36">
        <f t="shared" si="4"/>
        <v>0</v>
      </c>
      <c r="C45" s="45"/>
      <c r="D45" s="46"/>
      <c r="E45" s="47"/>
      <c r="F45" s="36">
        <f t="shared" si="5"/>
        <v>0</v>
      </c>
      <c r="G45" s="28"/>
      <c r="H45" s="38"/>
      <c r="I45" s="18">
        <v>200</v>
      </c>
      <c r="J45" s="54" t="s">
        <v>94</v>
      </c>
      <c r="K45" s="66" t="s">
        <v>95</v>
      </c>
      <c r="L45" s="64"/>
      <c r="M45" s="63"/>
      <c r="N45" s="63"/>
      <c r="O45" s="71"/>
    </row>
    <row r="46" s="2" customFormat="1" ht="18" customHeight="1" spans="1:15">
      <c r="A46" s="44"/>
      <c r="B46" s="36">
        <f t="shared" si="4"/>
        <v>8000</v>
      </c>
      <c r="C46" s="45"/>
      <c r="D46" s="46"/>
      <c r="E46" s="47"/>
      <c r="F46" s="36">
        <f t="shared" si="5"/>
        <v>0</v>
      </c>
      <c r="G46" s="28">
        <v>8000</v>
      </c>
      <c r="H46" s="38"/>
      <c r="I46" s="18">
        <f>G46</f>
        <v>8000</v>
      </c>
      <c r="J46" s="54" t="s">
        <v>94</v>
      </c>
      <c r="K46" s="66" t="s">
        <v>134</v>
      </c>
      <c r="L46" s="64"/>
      <c r="M46" s="63"/>
      <c r="N46" s="63"/>
      <c r="O46" s="71"/>
    </row>
    <row r="47" s="2" customFormat="1" ht="18" customHeight="1" spans="1:15">
      <c r="A47" s="44"/>
      <c r="B47" s="36">
        <f t="shared" si="4"/>
        <v>0</v>
      </c>
      <c r="C47" s="45"/>
      <c r="D47" s="46"/>
      <c r="E47" s="47"/>
      <c r="F47" s="36">
        <f t="shared" si="5"/>
        <v>0</v>
      </c>
      <c r="G47" s="28"/>
      <c r="H47" s="49" t="s">
        <v>97</v>
      </c>
      <c r="I47" s="18">
        <v>200</v>
      </c>
      <c r="J47" s="54" t="s">
        <v>94</v>
      </c>
      <c r="K47" s="66" t="s">
        <v>95</v>
      </c>
      <c r="L47" s="64"/>
      <c r="M47" s="63"/>
      <c r="N47" s="63"/>
      <c r="O47" s="64"/>
    </row>
    <row r="48" s="2" customFormat="1" ht="18" customHeight="1" spans="1:15">
      <c r="A48" s="44"/>
      <c r="B48" s="36">
        <f t="shared" si="4"/>
        <v>15000</v>
      </c>
      <c r="C48" s="45"/>
      <c r="D48" s="46"/>
      <c r="E48" s="47"/>
      <c r="F48" s="36">
        <f t="shared" si="5"/>
        <v>0</v>
      </c>
      <c r="G48" s="28">
        <v>15000</v>
      </c>
      <c r="H48" s="49" t="s">
        <v>97</v>
      </c>
      <c r="I48" s="18">
        <f>G48</f>
        <v>15000</v>
      </c>
      <c r="J48" s="54" t="s">
        <v>94</v>
      </c>
      <c r="K48" s="66" t="s">
        <v>134</v>
      </c>
      <c r="L48" s="64"/>
      <c r="M48" s="63"/>
      <c r="N48" s="63"/>
      <c r="O48" s="64"/>
    </row>
    <row r="49" s="2" customFormat="1" ht="18" customHeight="1" spans="1:15">
      <c r="A49" s="44"/>
      <c r="B49" s="36">
        <f t="shared" si="4"/>
        <v>0</v>
      </c>
      <c r="C49" s="45"/>
      <c r="D49" s="46"/>
      <c r="E49" s="47"/>
      <c r="F49" s="36">
        <f t="shared" si="5"/>
        <v>0</v>
      </c>
      <c r="G49" s="28"/>
      <c r="H49" s="49" t="s">
        <v>97</v>
      </c>
      <c r="I49" s="18">
        <v>566054.55619266</v>
      </c>
      <c r="J49" s="54" t="s">
        <v>98</v>
      </c>
      <c r="K49" s="66" t="s">
        <v>99</v>
      </c>
      <c r="L49" s="64"/>
      <c r="M49" s="63"/>
      <c r="N49" s="63"/>
      <c r="O49" s="64"/>
    </row>
    <row r="50" s="2" customFormat="1" ht="18" customHeight="1" spans="1:15">
      <c r="A50" s="44"/>
      <c r="B50" s="36">
        <f t="shared" si="4"/>
        <v>0</v>
      </c>
      <c r="C50" s="45"/>
      <c r="D50" s="46"/>
      <c r="E50" s="47"/>
      <c r="F50" s="36">
        <f t="shared" si="5"/>
        <v>0</v>
      </c>
      <c r="G50" s="28"/>
      <c r="H50" s="49" t="s">
        <v>97</v>
      </c>
      <c r="I50" s="18">
        <v>30000</v>
      </c>
      <c r="J50" s="54" t="s">
        <v>94</v>
      </c>
      <c r="K50" s="66" t="s">
        <v>100</v>
      </c>
      <c r="L50" s="64"/>
      <c r="M50" s="63"/>
      <c r="N50" s="63"/>
      <c r="O50" s="64"/>
    </row>
    <row r="51" s="2" customFormat="1" ht="18" customHeight="1" spans="1:15">
      <c r="A51" s="44"/>
      <c r="B51" s="36">
        <f t="shared" si="4"/>
        <v>0</v>
      </c>
      <c r="C51" s="45"/>
      <c r="D51" s="46"/>
      <c r="E51" s="47"/>
      <c r="F51" s="36">
        <f t="shared" si="5"/>
        <v>0</v>
      </c>
      <c r="G51" s="28"/>
      <c r="H51" s="38" t="s">
        <v>97</v>
      </c>
      <c r="I51" s="18">
        <v>206061.341313762</v>
      </c>
      <c r="J51" s="54" t="s">
        <v>94</v>
      </c>
      <c r="K51" s="2" t="s">
        <v>101</v>
      </c>
      <c r="L51" s="64"/>
      <c r="M51" s="63"/>
      <c r="N51" s="63"/>
      <c r="O51" s="64">
        <v>0</v>
      </c>
    </row>
    <row r="52" s="2" customFormat="1" ht="18" customHeight="1" spans="1:15">
      <c r="A52" s="44"/>
      <c r="B52" s="36">
        <f t="shared" si="4"/>
        <v>0</v>
      </c>
      <c r="C52" s="45"/>
      <c r="D52" s="46"/>
      <c r="E52" s="47"/>
      <c r="F52" s="36">
        <f t="shared" si="5"/>
        <v>0</v>
      </c>
      <c r="G52" s="28"/>
      <c r="H52" s="38" t="s">
        <v>102</v>
      </c>
      <c r="I52" s="18">
        <v>100</v>
      </c>
      <c r="J52" s="63" t="s">
        <v>94</v>
      </c>
      <c r="K52" s="66" t="s">
        <v>95</v>
      </c>
      <c r="L52" s="64"/>
      <c r="M52" s="63"/>
      <c r="N52" s="63"/>
      <c r="O52" s="64"/>
    </row>
    <row r="53" s="2" customFormat="1" ht="18" customHeight="1" spans="1:15">
      <c r="A53" s="44"/>
      <c r="B53" s="36">
        <f t="shared" si="4"/>
        <v>0</v>
      </c>
      <c r="C53" s="45"/>
      <c r="D53" s="46"/>
      <c r="E53" s="47"/>
      <c r="F53" s="36">
        <f t="shared" si="5"/>
        <v>0</v>
      </c>
      <c r="G53" s="48"/>
      <c r="H53" s="38" t="s">
        <v>102</v>
      </c>
      <c r="I53" s="18">
        <v>50</v>
      </c>
      <c r="J53" s="63" t="s">
        <v>94</v>
      </c>
      <c r="K53" s="66" t="s">
        <v>95</v>
      </c>
      <c r="L53" s="64"/>
      <c r="M53" s="63"/>
      <c r="N53" s="63"/>
      <c r="O53" s="64"/>
    </row>
    <row r="54" s="2" customFormat="1" ht="18" customHeight="1" spans="1:15">
      <c r="A54" s="39"/>
      <c r="B54" s="36">
        <f t="shared" ref="B52:B56" si="6">ROUND(G54/(1+E54),2)</f>
        <v>0</v>
      </c>
      <c r="C54" s="40"/>
      <c r="D54" s="41"/>
      <c r="E54" s="43"/>
      <c r="F54" s="36">
        <f t="shared" si="5"/>
        <v>0</v>
      </c>
      <c r="G54" s="28"/>
      <c r="H54" s="38" t="s">
        <v>102</v>
      </c>
      <c r="I54" s="18">
        <v>100</v>
      </c>
      <c r="J54" s="63" t="s">
        <v>94</v>
      </c>
      <c r="K54" s="66" t="s">
        <v>95</v>
      </c>
      <c r="L54" s="71"/>
      <c r="M54" s="63"/>
      <c r="N54" s="63"/>
      <c r="O54" s="64"/>
    </row>
    <row r="55" s="2" customFormat="1" ht="18" customHeight="1" spans="1:16">
      <c r="A55" s="39"/>
      <c r="B55" s="36">
        <f t="shared" si="6"/>
        <v>0</v>
      </c>
      <c r="C55" s="40"/>
      <c r="D55" s="41"/>
      <c r="E55" s="43"/>
      <c r="F55" s="36">
        <f t="shared" si="5"/>
        <v>0</v>
      </c>
      <c r="G55" s="28"/>
      <c r="H55" s="38" t="s">
        <v>102</v>
      </c>
      <c r="I55" s="18">
        <v>50</v>
      </c>
      <c r="J55" s="63" t="s">
        <v>94</v>
      </c>
      <c r="K55" s="66" t="s">
        <v>95</v>
      </c>
      <c r="L55" s="71" t="s">
        <v>43</v>
      </c>
      <c r="M55" s="63"/>
      <c r="N55" s="63"/>
      <c r="O55" s="64"/>
      <c r="P55" s="2" t="s">
        <v>43</v>
      </c>
    </row>
    <row r="56" s="2" customFormat="1" ht="18" customHeight="1" spans="1:15">
      <c r="A56" s="39"/>
      <c r="B56" s="36">
        <f t="shared" si="6"/>
        <v>0</v>
      </c>
      <c r="C56" s="40"/>
      <c r="D56" s="41"/>
      <c r="E56" s="43"/>
      <c r="F56" s="36">
        <f t="shared" si="5"/>
        <v>0</v>
      </c>
      <c r="G56" s="28"/>
      <c r="H56" s="38" t="s">
        <v>102</v>
      </c>
      <c r="I56" s="18">
        <v>200</v>
      </c>
      <c r="J56" s="54" t="s">
        <v>94</v>
      </c>
      <c r="K56" s="66" t="s">
        <v>95</v>
      </c>
      <c r="L56" s="69"/>
      <c r="M56" s="63"/>
      <c r="N56" s="63"/>
      <c r="O56" s="64"/>
    </row>
    <row r="57" s="2" customFormat="1" ht="18" customHeight="1" spans="1:15">
      <c r="A57" s="39"/>
      <c r="B57" s="36">
        <f t="shared" ref="B54:B61" si="7">ROUND(G57/(1+E57),2)</f>
        <v>0</v>
      </c>
      <c r="C57" s="40"/>
      <c r="D57" s="41"/>
      <c r="E57" s="43"/>
      <c r="F57" s="36">
        <f t="shared" si="5"/>
        <v>0</v>
      </c>
      <c r="G57" s="28"/>
      <c r="H57" s="38" t="s">
        <v>102</v>
      </c>
      <c r="I57" s="18">
        <v>-16085</v>
      </c>
      <c r="J57" s="54" t="s">
        <v>92</v>
      </c>
      <c r="K57" s="66" t="s">
        <v>103</v>
      </c>
      <c r="L57" s="64"/>
      <c r="M57" s="63"/>
      <c r="N57" s="63"/>
      <c r="O57" s="64"/>
    </row>
    <row r="58" s="2" customFormat="1" ht="18" customHeight="1" spans="1:15">
      <c r="A58" s="39"/>
      <c r="B58" s="36">
        <f t="shared" si="7"/>
        <v>0</v>
      </c>
      <c r="C58" s="40"/>
      <c r="D58" s="41"/>
      <c r="E58" s="43"/>
      <c r="F58" s="36">
        <f t="shared" ref="F56:F63" si="8">ROUND(G58/(1+E58)*E58,2)</f>
        <v>0</v>
      </c>
      <c r="G58" s="28"/>
      <c r="H58" s="38" t="s">
        <v>102</v>
      </c>
      <c r="I58" s="24">
        <v>100</v>
      </c>
      <c r="J58" s="54" t="s">
        <v>94</v>
      </c>
      <c r="K58" s="66" t="s">
        <v>95</v>
      </c>
      <c r="L58" s="64"/>
      <c r="M58" s="63"/>
      <c r="N58" s="63"/>
      <c r="O58" s="64"/>
    </row>
    <row r="59" s="2" customFormat="1" ht="18" customHeight="1" spans="1:15">
      <c r="A59" s="39"/>
      <c r="B59" s="36">
        <f t="shared" si="7"/>
        <v>10000</v>
      </c>
      <c r="C59" s="40"/>
      <c r="D59" s="41"/>
      <c r="E59" s="43"/>
      <c r="F59" s="36">
        <f t="shared" si="8"/>
        <v>0</v>
      </c>
      <c r="G59" s="28">
        <v>10000</v>
      </c>
      <c r="H59" s="38" t="s">
        <v>102</v>
      </c>
      <c r="I59" s="24">
        <f>G59</f>
        <v>10000</v>
      </c>
      <c r="J59" s="54" t="s">
        <v>94</v>
      </c>
      <c r="K59" s="66" t="s">
        <v>134</v>
      </c>
      <c r="L59" s="64" t="s">
        <v>43</v>
      </c>
      <c r="M59" s="63"/>
      <c r="N59" s="63"/>
      <c r="O59" s="64"/>
    </row>
    <row r="60" s="2" customFormat="1" ht="18" customHeight="1" spans="1:15">
      <c r="A60" s="39"/>
      <c r="B60" s="36">
        <f t="shared" si="7"/>
        <v>0</v>
      </c>
      <c r="C60" s="40"/>
      <c r="D60" s="41"/>
      <c r="E60" s="43"/>
      <c r="F60" s="36">
        <f t="shared" si="8"/>
        <v>0</v>
      </c>
      <c r="G60" s="28"/>
      <c r="H60" s="50" t="s">
        <v>104</v>
      </c>
      <c r="I60" s="24">
        <v>100</v>
      </c>
      <c r="J60" s="54" t="s">
        <v>94</v>
      </c>
      <c r="K60" s="66" t="s">
        <v>95</v>
      </c>
      <c r="L60" s="64"/>
      <c r="M60" s="63"/>
      <c r="N60" s="63"/>
      <c r="O60" s="64"/>
    </row>
    <row r="61" s="2" customFormat="1" ht="18" customHeight="1" spans="1:15">
      <c r="A61" s="39"/>
      <c r="B61" s="36">
        <f t="shared" si="7"/>
        <v>0</v>
      </c>
      <c r="C61" s="40"/>
      <c r="D61" s="41"/>
      <c r="E61" s="43"/>
      <c r="F61" s="36">
        <f t="shared" si="8"/>
        <v>0</v>
      </c>
      <c r="G61" s="28"/>
      <c r="H61" s="50" t="s">
        <v>104</v>
      </c>
      <c r="I61" s="24">
        <v>50</v>
      </c>
      <c r="J61" s="54" t="s">
        <v>94</v>
      </c>
      <c r="K61" s="66" t="s">
        <v>95</v>
      </c>
      <c r="L61" s="64"/>
      <c r="M61" s="63"/>
      <c r="N61" s="63"/>
      <c r="O61" s="64"/>
    </row>
    <row r="62" s="2" customFormat="1" ht="18" customHeight="1" spans="1:15">
      <c r="A62" s="39"/>
      <c r="B62" s="36">
        <f t="shared" ref="B59:B68" si="9">ROUND(G62/(1+E62),2)</f>
        <v>0</v>
      </c>
      <c r="C62" s="40"/>
      <c r="D62" s="41"/>
      <c r="E62" s="43"/>
      <c r="F62" s="36">
        <f t="shared" si="8"/>
        <v>0</v>
      </c>
      <c r="G62" s="28"/>
      <c r="H62" s="50" t="s">
        <v>104</v>
      </c>
      <c r="I62" s="24">
        <v>50</v>
      </c>
      <c r="J62" s="54" t="s">
        <v>94</v>
      </c>
      <c r="K62" s="66" t="s">
        <v>95</v>
      </c>
      <c r="L62" s="64"/>
      <c r="M62" s="63"/>
      <c r="N62" s="63"/>
      <c r="O62" s="64"/>
    </row>
    <row r="63" s="2" customFormat="1" ht="18" customHeight="1" spans="1:15">
      <c r="A63" s="39"/>
      <c r="B63" s="36">
        <f t="shared" si="9"/>
        <v>0</v>
      </c>
      <c r="C63" s="40"/>
      <c r="D63" s="41"/>
      <c r="E63" s="43"/>
      <c r="F63" s="36">
        <f t="shared" si="8"/>
        <v>0</v>
      </c>
      <c r="G63" s="28"/>
      <c r="H63" s="23" t="s">
        <v>104</v>
      </c>
      <c r="I63" s="24">
        <v>16085</v>
      </c>
      <c r="J63" s="54" t="s">
        <v>98</v>
      </c>
      <c r="K63" s="66" t="s">
        <v>105</v>
      </c>
      <c r="L63" s="64"/>
      <c r="M63" s="63"/>
      <c r="N63" s="63"/>
      <c r="O63" s="64"/>
    </row>
    <row r="64" s="2" customFormat="1" ht="18" customHeight="1" spans="1:15">
      <c r="A64" s="39"/>
      <c r="B64" s="18">
        <f t="shared" si="9"/>
        <v>0</v>
      </c>
      <c r="C64" s="40"/>
      <c r="D64" s="41"/>
      <c r="E64" s="43"/>
      <c r="F64" s="36">
        <f t="shared" ref="F59:F68" si="10">ROUND(G64/(1+E64)*E64,2)</f>
        <v>0</v>
      </c>
      <c r="G64" s="28"/>
      <c r="H64" s="23" t="s">
        <v>104</v>
      </c>
      <c r="I64" s="24">
        <v>100</v>
      </c>
      <c r="J64" s="54" t="s">
        <v>94</v>
      </c>
      <c r="K64" s="66" t="s">
        <v>95</v>
      </c>
      <c r="L64" s="64"/>
      <c r="M64" s="63"/>
      <c r="N64" s="63"/>
      <c r="O64" s="64"/>
    </row>
    <row r="65" s="2" customFormat="1" ht="18" customHeight="1" spans="1:15">
      <c r="A65" s="39"/>
      <c r="B65" s="18">
        <f t="shared" si="9"/>
        <v>0</v>
      </c>
      <c r="C65" s="40"/>
      <c r="D65" s="41"/>
      <c r="E65" s="43"/>
      <c r="F65" s="36">
        <f t="shared" si="10"/>
        <v>0</v>
      </c>
      <c r="G65" s="28"/>
      <c r="H65" s="23" t="s">
        <v>104</v>
      </c>
      <c r="I65" s="24">
        <v>500</v>
      </c>
      <c r="J65" s="54" t="s">
        <v>94</v>
      </c>
      <c r="K65" s="66" t="s">
        <v>106</v>
      </c>
      <c r="L65" s="64"/>
      <c r="M65" s="63"/>
      <c r="N65" s="63"/>
      <c r="O65" s="64"/>
    </row>
    <row r="66" s="2" customFormat="1" ht="18" customHeight="1" spans="1:15">
      <c r="A66" s="39"/>
      <c r="B66" s="18">
        <f t="shared" si="9"/>
        <v>10000</v>
      </c>
      <c r="C66" s="40"/>
      <c r="D66" s="41"/>
      <c r="E66" s="43"/>
      <c r="F66" s="36">
        <f t="shared" si="10"/>
        <v>0</v>
      </c>
      <c r="G66" s="28">
        <v>10000</v>
      </c>
      <c r="H66" s="23" t="s">
        <v>104</v>
      </c>
      <c r="I66" s="24">
        <f>G66</f>
        <v>10000</v>
      </c>
      <c r="J66" s="54" t="s">
        <v>94</v>
      </c>
      <c r="K66" s="66" t="s">
        <v>134</v>
      </c>
      <c r="L66" s="64"/>
      <c r="M66" s="63"/>
      <c r="N66" s="63"/>
      <c r="O66" s="64"/>
    </row>
    <row r="67" s="2" customFormat="1" ht="18" customHeight="1" spans="1:15">
      <c r="A67" s="39"/>
      <c r="B67" s="18">
        <f t="shared" si="9"/>
        <v>0</v>
      </c>
      <c r="C67" s="40"/>
      <c r="D67" s="41"/>
      <c r="E67" s="43"/>
      <c r="F67" s="18">
        <f t="shared" si="10"/>
        <v>0</v>
      </c>
      <c r="G67" s="28"/>
      <c r="H67" s="23" t="s">
        <v>104</v>
      </c>
      <c r="I67" s="24">
        <v>20000</v>
      </c>
      <c r="J67" s="54" t="s">
        <v>94</v>
      </c>
      <c r="K67" s="66" t="s">
        <v>107</v>
      </c>
      <c r="L67" s="64"/>
      <c r="M67" s="63"/>
      <c r="N67" s="63"/>
      <c r="O67" s="64"/>
    </row>
    <row r="68" s="2" customFormat="1" ht="18" customHeight="1" spans="1:18">
      <c r="A68" s="39"/>
      <c r="B68" s="18">
        <f t="shared" si="9"/>
        <v>0</v>
      </c>
      <c r="C68" s="40"/>
      <c r="D68" s="41"/>
      <c r="E68" s="43"/>
      <c r="F68" s="18">
        <f t="shared" si="10"/>
        <v>0</v>
      </c>
      <c r="G68" s="28"/>
      <c r="H68" s="23" t="s">
        <v>104</v>
      </c>
      <c r="I68" s="24">
        <v>127126</v>
      </c>
      <c r="J68" s="54" t="s">
        <v>94</v>
      </c>
      <c r="K68" s="2" t="s">
        <v>108</v>
      </c>
      <c r="L68" s="64"/>
      <c r="M68" s="63"/>
      <c r="N68" s="63"/>
      <c r="O68" s="64"/>
      <c r="R68" s="2" t="s">
        <v>43</v>
      </c>
    </row>
    <row r="69" s="1" customFormat="1" ht="18" customHeight="1" spans="1:15">
      <c r="A69" s="31" t="s">
        <v>24</v>
      </c>
      <c r="B69" s="30">
        <f t="shared" ref="B69:G69" si="11">SUM(B23:B68)</f>
        <v>4040461.43</v>
      </c>
      <c r="C69" s="31"/>
      <c r="D69" s="77"/>
      <c r="E69" s="77"/>
      <c r="F69" s="33">
        <f t="shared" si="11"/>
        <v>118986.57</v>
      </c>
      <c r="G69" s="78">
        <f t="shared" si="11"/>
        <v>4159448</v>
      </c>
      <c r="H69" s="79"/>
      <c r="I69" s="32">
        <f>SUM(I23:I68)</f>
        <v>4524041.89750642</v>
      </c>
      <c r="J69" s="87"/>
      <c r="K69" s="66"/>
      <c r="L69" s="34"/>
      <c r="M69" s="54"/>
      <c r="N69" s="54"/>
      <c r="O69" s="34"/>
    </row>
    <row r="70" s="1" customFormat="1" ht="18" customHeight="1" spans="1:14">
      <c r="A70" s="80" t="s">
        <v>109</v>
      </c>
      <c r="B70" s="81">
        <f>B16*0.96</f>
        <v>4403669.72477064</v>
      </c>
      <c r="C70" s="80"/>
      <c r="D70" s="82"/>
      <c r="E70" s="82"/>
      <c r="F70" s="81"/>
      <c r="G70" s="81">
        <f>G16-G69</f>
        <v>840552</v>
      </c>
      <c r="H70" s="22" t="s">
        <v>110</v>
      </c>
      <c r="I70" s="32">
        <f>I16-I69</f>
        <v>-224041.897506421</v>
      </c>
      <c r="K70" s="88"/>
      <c r="M70" s="89"/>
      <c r="N70" s="89"/>
    </row>
    <row r="71" s="1" customFormat="1" ht="18" customHeight="1" spans="1:14">
      <c r="A71" s="80" t="s">
        <v>111</v>
      </c>
      <c r="B71" s="81">
        <f>B70-B69</f>
        <v>363208.29477064</v>
      </c>
      <c r="C71" s="80"/>
      <c r="D71" s="82"/>
      <c r="E71" s="82"/>
      <c r="F71" s="81"/>
      <c r="G71" s="81"/>
      <c r="H71" s="83"/>
      <c r="I71" s="81"/>
      <c r="K71" s="88"/>
      <c r="M71" s="89"/>
      <c r="N71" s="89"/>
    </row>
    <row r="72" s="4" customFormat="1" ht="18" customHeight="1" spans="1:19">
      <c r="A72" s="5" t="s">
        <v>112</v>
      </c>
      <c r="B72" s="6"/>
      <c r="C72" s="5"/>
      <c r="F72" s="6"/>
      <c r="G72" s="6"/>
      <c r="I72" s="6"/>
      <c r="J72" s="7"/>
      <c r="K72" s="1"/>
      <c r="L72" s="1"/>
      <c r="M72" s="1"/>
      <c r="N72" s="1"/>
      <c r="O72" s="1"/>
      <c r="P72" s="1"/>
      <c r="Q72" s="1"/>
      <c r="R72" s="1"/>
      <c r="S72" s="1"/>
    </row>
    <row r="73" s="1" customFormat="1" ht="18" customHeight="1" spans="1:10">
      <c r="A73" s="22"/>
      <c r="B73" s="21" t="s">
        <v>113</v>
      </c>
      <c r="C73" s="34"/>
      <c r="D73" s="22" t="s">
        <v>114</v>
      </c>
      <c r="E73" s="20" t="s">
        <v>16</v>
      </c>
      <c r="F73" s="21" t="s">
        <v>113</v>
      </c>
      <c r="G73" s="21" t="s">
        <v>115</v>
      </c>
      <c r="H73" s="21" t="s">
        <v>116</v>
      </c>
      <c r="I73" s="6"/>
      <c r="J73" s="7" t="s">
        <v>118</v>
      </c>
    </row>
    <row r="74" s="4" customFormat="1" ht="18" customHeight="1" spans="1:19">
      <c r="A74" s="34" t="s">
        <v>119</v>
      </c>
      <c r="B74" s="18">
        <f>(B70-B69)*0.25</f>
        <v>90802.0736926601</v>
      </c>
      <c r="C74" s="34"/>
      <c r="D74" s="29" t="s">
        <v>120</v>
      </c>
      <c r="E74" s="22" t="s">
        <v>121</v>
      </c>
      <c r="F74" s="33">
        <f>F16-F69</f>
        <v>202114.347431193</v>
      </c>
      <c r="G74" s="33">
        <f>F7-F23-F24</f>
        <v>115569.076972477</v>
      </c>
      <c r="H74" s="33">
        <f>F74-G74</f>
        <v>86545.270458716</v>
      </c>
      <c r="I74" s="6"/>
      <c r="J74" s="7"/>
      <c r="K74" s="1"/>
      <c r="L74" s="1"/>
      <c r="M74" s="1"/>
      <c r="N74" s="1"/>
      <c r="O74" s="1"/>
      <c r="P74" s="1"/>
      <c r="Q74" s="1"/>
      <c r="R74" s="1"/>
      <c r="S74" s="1"/>
    </row>
    <row r="75" s="1" customFormat="1" ht="18" customHeight="1" spans="1:11">
      <c r="A75" s="34" t="s">
        <v>122</v>
      </c>
      <c r="B75" s="56" t="s">
        <v>123</v>
      </c>
      <c r="C75" s="34"/>
      <c r="D75" s="84" t="s">
        <v>124</v>
      </c>
      <c r="E75" s="14">
        <v>0.05</v>
      </c>
      <c r="F75" s="24">
        <f>F74*E75</f>
        <v>10105.7173715597</v>
      </c>
      <c r="G75" s="24">
        <f>G74*E75</f>
        <v>5778.45384862385</v>
      </c>
      <c r="H75" s="24"/>
      <c r="I75" s="6"/>
      <c r="J75" s="7"/>
      <c r="K75" s="1" t="s">
        <v>43</v>
      </c>
    </row>
    <row r="76" s="1" customFormat="1" ht="18" customHeight="1" spans="1:11">
      <c r="A76" s="34"/>
      <c r="B76" s="56"/>
      <c r="C76" s="34"/>
      <c r="D76" s="85"/>
      <c r="E76" s="14">
        <v>0.07</v>
      </c>
      <c r="F76" s="24"/>
      <c r="G76" s="24"/>
      <c r="H76" s="24">
        <f>H74*E76</f>
        <v>6058.16893211012</v>
      </c>
      <c r="I76" s="6"/>
      <c r="J76" s="7"/>
      <c r="K76" s="1" t="s">
        <v>43</v>
      </c>
    </row>
    <row r="77" s="4" customFormat="1" ht="18" customHeight="1" spans="1:19">
      <c r="A77" s="34" t="s">
        <v>125</v>
      </c>
      <c r="B77" s="56" t="s">
        <v>123</v>
      </c>
      <c r="C77" s="34"/>
      <c r="D77" s="86" t="s">
        <v>126</v>
      </c>
      <c r="E77" s="14">
        <v>0.03</v>
      </c>
      <c r="F77" s="24">
        <f>F74*E77</f>
        <v>6063.43042293579</v>
      </c>
      <c r="G77" s="24">
        <f>G74*E77</f>
        <v>3467.07230917431</v>
      </c>
      <c r="H77" s="24">
        <f>H74*E77</f>
        <v>2596.35811376148</v>
      </c>
      <c r="I77" s="6"/>
      <c r="J77" s="7"/>
      <c r="K77" s="1"/>
      <c r="L77" s="1"/>
      <c r="M77" s="1"/>
      <c r="N77" s="1"/>
      <c r="O77" s="1"/>
      <c r="P77" s="1"/>
      <c r="Q77" s="1"/>
      <c r="R77" s="1"/>
      <c r="S77" s="1"/>
    </row>
    <row r="78" s="4" customFormat="1" ht="18" customHeight="1" spans="1:19">
      <c r="A78" s="34"/>
      <c r="B78" s="24"/>
      <c r="C78" s="34"/>
      <c r="D78" s="86" t="s">
        <v>127</v>
      </c>
      <c r="E78" s="14">
        <v>0.02</v>
      </c>
      <c r="F78" s="24">
        <f>F74*E78</f>
        <v>4042.28694862386</v>
      </c>
      <c r="G78" s="24">
        <f>G74*E78</f>
        <v>2311.38153944954</v>
      </c>
      <c r="H78" s="24">
        <f>H74*E78</f>
        <v>1730.90540917432</v>
      </c>
      <c r="I78" s="6"/>
      <c r="J78" s="7"/>
      <c r="K78" s="1"/>
      <c r="L78" s="1"/>
      <c r="M78" s="1"/>
      <c r="N78" s="1"/>
      <c r="O78" s="1"/>
      <c r="P78" s="1"/>
      <c r="Q78" s="1"/>
      <c r="R78" s="1"/>
      <c r="S78" s="1"/>
    </row>
    <row r="79" s="4" customFormat="1" ht="18" customHeight="1" spans="1:19">
      <c r="A79" s="29" t="s">
        <v>128</v>
      </c>
      <c r="B79" s="30">
        <f t="shared" ref="B79:H79" si="12">SUM(B74:B78)</f>
        <v>90802.0736926601</v>
      </c>
      <c r="C79" s="34"/>
      <c r="D79" s="35" t="s">
        <v>128</v>
      </c>
      <c r="E79" s="29"/>
      <c r="F79" s="33">
        <f t="shared" si="12"/>
        <v>222325.782174312</v>
      </c>
      <c r="G79" s="33">
        <f t="shared" si="12"/>
        <v>127125.984669725</v>
      </c>
      <c r="H79" s="33">
        <f t="shared" si="12"/>
        <v>96930.7029137619</v>
      </c>
      <c r="I79" s="6"/>
      <c r="J79" s="7"/>
      <c r="K79" s="1"/>
      <c r="L79" s="1"/>
      <c r="M79" s="1"/>
      <c r="N79" s="1"/>
      <c r="O79" s="1"/>
      <c r="P79" s="1"/>
      <c r="Q79" s="1"/>
      <c r="R79" s="1"/>
      <c r="S79" s="1"/>
    </row>
    <row r="80" s="4" customFormat="1" ht="18" customHeight="1" spans="1:19">
      <c r="A80" s="5"/>
      <c r="B80" s="6"/>
      <c r="C80" s="5"/>
      <c r="D80" s="31" t="s">
        <v>119</v>
      </c>
      <c r="E80" s="77">
        <v>0.01</v>
      </c>
      <c r="F80" s="32">
        <f>G16*E80</f>
        <v>50000</v>
      </c>
      <c r="G80" s="32">
        <f>G7*E80</f>
        <v>20000</v>
      </c>
      <c r="H80" s="32">
        <f>G8*E80</f>
        <v>30000</v>
      </c>
      <c r="I80" s="6"/>
      <c r="J80" s="7"/>
      <c r="K80" s="1"/>
      <c r="L80" s="1"/>
      <c r="M80" s="1"/>
      <c r="N80" s="1"/>
      <c r="O80" s="1"/>
      <c r="P80" s="1"/>
      <c r="Q80" s="1"/>
      <c r="R80" s="1"/>
      <c r="S80" s="1"/>
    </row>
    <row r="81" s="4" customFormat="1" ht="18" customHeight="1" spans="1:19">
      <c r="A81" s="5"/>
      <c r="B81" s="6"/>
      <c r="C81" s="5"/>
      <c r="D81" s="31" t="s">
        <v>129</v>
      </c>
      <c r="E81" s="77">
        <v>0.25</v>
      </c>
      <c r="F81" s="32"/>
      <c r="G81" s="32"/>
      <c r="H81" s="32">
        <v>566054.55619266</v>
      </c>
      <c r="I81" s="6"/>
      <c r="J81" s="7"/>
      <c r="K81" s="1"/>
      <c r="L81" s="1"/>
      <c r="M81" s="1"/>
      <c r="N81" s="1"/>
      <c r="O81" s="1"/>
      <c r="P81" s="1"/>
      <c r="Q81" s="1"/>
      <c r="R81" s="1"/>
      <c r="S81" s="1"/>
    </row>
    <row r="82" s="4" customFormat="1" ht="18" customHeight="1" spans="1:19">
      <c r="A82" s="5"/>
      <c r="B82" s="6"/>
      <c r="C82" s="5"/>
      <c r="F82" s="6"/>
      <c r="G82" s="6"/>
      <c r="I82" s="6"/>
      <c r="J82" s="7"/>
      <c r="K82" s="1"/>
      <c r="L82" s="1"/>
      <c r="M82" s="1"/>
      <c r="N82" s="1"/>
      <c r="O82" s="1"/>
      <c r="P82" s="1"/>
      <c r="Q82" s="1"/>
      <c r="R82" s="1"/>
      <c r="S82" s="1"/>
    </row>
    <row r="83" s="4" customFormat="1" ht="18" customHeight="1" spans="1:19">
      <c r="A83" s="5"/>
      <c r="B83" s="6"/>
      <c r="C83" s="5"/>
      <c r="F83" s="6"/>
      <c r="G83" s="6"/>
      <c r="I83" s="6"/>
      <c r="J83" s="7"/>
      <c r="K83" s="1"/>
      <c r="L83" s="1"/>
      <c r="M83" s="1"/>
      <c r="N83" s="1"/>
      <c r="O83" s="1"/>
      <c r="P83" s="1"/>
      <c r="Q83" s="1"/>
      <c r="R83" s="1"/>
      <c r="S83" s="1"/>
    </row>
    <row r="84" s="4" customFormat="1" spans="1:19">
      <c r="A84" s="5"/>
      <c r="B84" s="6"/>
      <c r="C84" s="5"/>
      <c r="F84" s="6"/>
      <c r="G84" s="6"/>
      <c r="I84" s="6"/>
      <c r="J84" s="7"/>
      <c r="K84" s="1"/>
      <c r="L84" s="1"/>
      <c r="M84" s="1"/>
      <c r="N84" s="1"/>
      <c r="O84" s="1"/>
      <c r="P84" s="1"/>
      <c r="Q84" s="1"/>
      <c r="R84" s="1"/>
      <c r="S84" s="1"/>
    </row>
    <row r="85" s="4" customFormat="1" spans="1:19">
      <c r="A85" s="5"/>
      <c r="B85" s="6"/>
      <c r="C85" s="5"/>
      <c r="F85" s="6"/>
      <c r="G85" s="6"/>
      <c r="I85" s="6"/>
      <c r="J85" s="7"/>
      <c r="K85" s="1"/>
      <c r="L85" s="1"/>
      <c r="M85" s="1"/>
      <c r="N85" s="1"/>
      <c r="O85" s="1"/>
      <c r="P85" s="1"/>
      <c r="Q85" s="1"/>
      <c r="R85" s="1"/>
      <c r="S85" s="1"/>
    </row>
    <row r="86" s="4" customFormat="1" spans="1:19">
      <c r="A86" s="5"/>
      <c r="B86" s="6"/>
      <c r="C86" s="5"/>
      <c r="F86" s="6"/>
      <c r="G86" s="6"/>
      <c r="I86" s="6"/>
      <c r="J86" s="7"/>
      <c r="K86" s="1"/>
      <c r="L86" s="1"/>
      <c r="M86" s="1"/>
      <c r="N86" s="1"/>
      <c r="O86" s="1"/>
      <c r="P86" s="1"/>
      <c r="Q86" s="1"/>
      <c r="R86" s="1"/>
      <c r="S86" s="1"/>
    </row>
    <row r="87" s="4" customFormat="1" spans="1:19">
      <c r="A87" s="5"/>
      <c r="B87" s="6"/>
      <c r="C87" s="5"/>
      <c r="F87" s="6"/>
      <c r="G87" s="6"/>
      <c r="I87" s="6"/>
      <c r="J87" s="7"/>
      <c r="K87" s="1"/>
      <c r="L87" s="1"/>
      <c r="M87" s="1"/>
      <c r="N87" s="1"/>
      <c r="O87" s="1"/>
      <c r="P87" s="1"/>
      <c r="Q87" s="1"/>
      <c r="R87" s="1"/>
      <c r="S87" s="1"/>
    </row>
    <row r="88" s="4" customFormat="1" spans="1:19">
      <c r="A88" s="5"/>
      <c r="B88" s="6"/>
      <c r="C88" s="5"/>
      <c r="F88" s="6"/>
      <c r="G88" s="6"/>
      <c r="I88" s="6"/>
      <c r="J88" s="7"/>
      <c r="K88" s="1"/>
      <c r="L88" s="1"/>
      <c r="M88" s="1"/>
      <c r="N88" s="1"/>
      <c r="O88" s="1"/>
      <c r="P88" s="1"/>
      <c r="Q88" s="1"/>
      <c r="R88" s="1"/>
      <c r="S88" s="1"/>
    </row>
    <row r="89" s="4" customFormat="1" spans="1:19">
      <c r="A89" s="5"/>
      <c r="B89" s="6"/>
      <c r="C89" s="5"/>
      <c r="F89" s="6"/>
      <c r="G89" s="6"/>
      <c r="I89" s="6"/>
      <c r="J89" s="7"/>
      <c r="K89" s="1"/>
      <c r="L89" s="1"/>
      <c r="M89" s="1"/>
      <c r="N89" s="1"/>
      <c r="O89" s="1"/>
      <c r="P89" s="1"/>
      <c r="Q89" s="1"/>
      <c r="R89" s="1"/>
      <c r="S89" s="1"/>
    </row>
    <row r="90" s="4" customFormat="1" spans="1:19">
      <c r="A90" s="5"/>
      <c r="B90" s="6"/>
      <c r="C90" s="5"/>
      <c r="F90" s="6"/>
      <c r="G90" s="6"/>
      <c r="I90" s="6"/>
      <c r="J90" s="7"/>
      <c r="K90" s="1"/>
      <c r="L90" s="1"/>
      <c r="M90" s="1"/>
      <c r="N90" s="1"/>
      <c r="O90" s="1"/>
      <c r="P90" s="1"/>
      <c r="Q90" s="1"/>
      <c r="R90" s="1"/>
      <c r="S90" s="1"/>
    </row>
    <row r="91" s="4" customFormat="1" spans="1:19">
      <c r="A91" s="5"/>
      <c r="B91" s="6"/>
      <c r="C91" s="5"/>
      <c r="F91" s="6"/>
      <c r="G91" s="6"/>
      <c r="I91" s="6"/>
      <c r="J91" s="7"/>
      <c r="K91" s="1"/>
      <c r="L91" s="1"/>
      <c r="M91" s="1"/>
      <c r="N91" s="1"/>
      <c r="O91" s="1"/>
      <c r="P91" s="1"/>
      <c r="Q91" s="1"/>
      <c r="R91" s="1"/>
      <c r="S91" s="1"/>
    </row>
    <row r="92" s="4" customFormat="1" spans="1:19">
      <c r="A92" s="5"/>
      <c r="B92" s="6"/>
      <c r="C92" s="5"/>
      <c r="F92" s="6"/>
      <c r="G92" s="6"/>
      <c r="I92" s="6"/>
      <c r="J92" s="7"/>
      <c r="K92" s="1"/>
      <c r="L92" s="1"/>
      <c r="M92" s="1"/>
      <c r="N92" s="1"/>
      <c r="O92" s="1"/>
      <c r="P92" s="1"/>
      <c r="Q92" s="1"/>
      <c r="R92" s="1"/>
      <c r="S92" s="1"/>
    </row>
    <row r="93" s="4" customFormat="1" spans="1:19">
      <c r="A93" s="5"/>
      <c r="B93" s="6"/>
      <c r="C93" s="5"/>
      <c r="F93" s="6"/>
      <c r="G93" s="6"/>
      <c r="I93" s="6"/>
      <c r="J93" s="7"/>
      <c r="K93" s="1"/>
      <c r="L93" s="1"/>
      <c r="M93" s="1"/>
      <c r="N93" s="1"/>
      <c r="O93" s="1"/>
      <c r="P93" s="1"/>
      <c r="Q93" s="1"/>
      <c r="R93" s="1"/>
      <c r="S93" s="1"/>
    </row>
    <row r="94" s="4" customFormat="1" spans="1:19">
      <c r="A94" s="5"/>
      <c r="B94" s="6"/>
      <c r="C94" s="5"/>
      <c r="F94" s="6"/>
      <c r="G94" s="6"/>
      <c r="I94" s="6"/>
      <c r="J94" s="7"/>
      <c r="K94" s="1"/>
      <c r="L94" s="1"/>
      <c r="M94" s="1"/>
      <c r="N94" s="1"/>
      <c r="O94" s="1"/>
      <c r="P94" s="1"/>
      <c r="Q94" s="1"/>
      <c r="R94" s="1"/>
      <c r="S94" s="1"/>
    </row>
    <row r="95" s="4" customFormat="1" spans="1:19">
      <c r="A95" s="5"/>
      <c r="B95" s="6"/>
      <c r="C95" s="5"/>
      <c r="F95" s="6"/>
      <c r="G95" s="6"/>
      <c r="I95" s="6"/>
      <c r="J95" s="7"/>
      <c r="K95" s="1"/>
      <c r="L95" s="1"/>
      <c r="M95" s="1"/>
      <c r="N95" s="1"/>
      <c r="O95" s="1"/>
      <c r="P95" s="1"/>
      <c r="Q95" s="1"/>
      <c r="R95" s="1"/>
      <c r="S95" s="1"/>
    </row>
    <row r="96" s="4" customFormat="1" spans="1:19">
      <c r="A96" s="5"/>
      <c r="B96" s="6"/>
      <c r="C96" s="5"/>
      <c r="F96" s="6"/>
      <c r="G96" s="6"/>
      <c r="I96" s="6"/>
      <c r="J96" s="7"/>
      <c r="K96" s="1"/>
      <c r="L96" s="1"/>
      <c r="M96" s="1"/>
      <c r="N96" s="1"/>
      <c r="O96" s="1"/>
      <c r="P96" s="1"/>
      <c r="Q96" s="1"/>
      <c r="R96" s="1"/>
      <c r="S96" s="1"/>
    </row>
    <row r="97" s="4" customFormat="1" spans="1:19">
      <c r="A97" s="5"/>
      <c r="B97" s="6"/>
      <c r="C97" s="5"/>
      <c r="F97" s="6"/>
      <c r="G97" s="6"/>
      <c r="I97" s="6"/>
      <c r="J97" s="7"/>
      <c r="K97" s="1"/>
      <c r="L97" s="1"/>
      <c r="M97" s="1"/>
      <c r="N97" s="1"/>
      <c r="O97" s="1"/>
      <c r="P97" s="1"/>
      <c r="Q97" s="1"/>
      <c r="R97" s="1"/>
      <c r="S97" s="1"/>
    </row>
    <row r="98" s="4" customFormat="1" spans="1:19">
      <c r="A98" s="5"/>
      <c r="B98" s="6"/>
      <c r="C98" s="5"/>
      <c r="F98" s="6"/>
      <c r="G98" s="6"/>
      <c r="I98" s="6"/>
      <c r="J98" s="7"/>
      <c r="K98" s="1"/>
      <c r="L98" s="1"/>
      <c r="M98" s="1"/>
      <c r="N98" s="1"/>
      <c r="O98" s="1"/>
      <c r="P98" s="1"/>
      <c r="Q98" s="1"/>
      <c r="R98" s="1"/>
      <c r="S98" s="1"/>
    </row>
    <row r="99" s="4" customFormat="1" spans="1:19">
      <c r="A99" s="5"/>
      <c r="B99" s="6"/>
      <c r="C99" s="5"/>
      <c r="F99" s="6"/>
      <c r="G99" s="6"/>
      <c r="I99" s="6"/>
      <c r="J99" s="7"/>
      <c r="K99" s="1"/>
      <c r="L99" s="1"/>
      <c r="M99" s="1"/>
      <c r="N99" s="1"/>
      <c r="O99" s="1"/>
      <c r="P99" s="1"/>
      <c r="Q99" s="1"/>
      <c r="R99" s="1"/>
      <c r="S99" s="1"/>
    </row>
  </sheetData>
  <mergeCells count="9">
    <mergeCell ref="A1:J1"/>
    <mergeCell ref="H2:J2"/>
    <mergeCell ref="C5:D5"/>
    <mergeCell ref="E5:F5"/>
    <mergeCell ref="H5:J5"/>
    <mergeCell ref="A5:A6"/>
    <mergeCell ref="B5:B6"/>
    <mergeCell ref="D75:D76"/>
    <mergeCell ref="G5:G6"/>
  </mergeCells>
  <pageMargins left="0.75" right="0.75" top="1" bottom="1" header="0.511805555555556" footer="0.511805555555556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</vt:lpstr>
      <vt:lpstr>1次</vt:lpstr>
      <vt:lpstr>2次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2021-05-06T09:26:18Z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E12CCFFF998D45C79708A152757B6BD4</vt:lpwstr>
  </property>
</Properties>
</file>