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白云路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2" i="1" s="1"/>
  <c r="I12" i="1"/>
  <c r="F32" i="1"/>
  <c r="B32" i="1"/>
  <c r="F31" i="1"/>
  <c r="B31" i="1"/>
  <c r="F30" i="1"/>
  <c r="B30" i="1"/>
  <c r="F29" i="1"/>
  <c r="B29" i="1"/>
  <c r="F28" i="1"/>
  <c r="B28" i="1"/>
  <c r="F27" i="1"/>
  <c r="B27" i="1"/>
  <c r="F40" i="1" l="1"/>
  <c r="B40" i="1"/>
  <c r="F39" i="1"/>
  <c r="B39" i="1"/>
  <c r="F38" i="1"/>
  <c r="B38" i="1"/>
  <c r="F37" i="1"/>
  <c r="B37" i="1"/>
  <c r="F36" i="1"/>
  <c r="B36" i="1"/>
  <c r="F35" i="1"/>
  <c r="B35" i="1"/>
  <c r="F34" i="1"/>
  <c r="B34" i="1"/>
  <c r="F33" i="1"/>
  <c r="B33" i="1"/>
  <c r="F26" i="1"/>
  <c r="B26" i="1"/>
  <c r="F25" i="1"/>
  <c r="B25" i="1"/>
  <c r="F24" i="1"/>
  <c r="B24" i="1"/>
  <c r="G23" i="1"/>
  <c r="F23" i="1" s="1"/>
  <c r="G22" i="1"/>
  <c r="B22" i="1" s="1"/>
  <c r="F21" i="1"/>
  <c r="B21" i="1"/>
  <c r="F20" i="1"/>
  <c r="B20" i="1"/>
  <c r="F19" i="1"/>
  <c r="B19" i="1"/>
  <c r="F18" i="1"/>
  <c r="B18" i="1"/>
  <c r="F17" i="1"/>
  <c r="B17" i="1"/>
  <c r="F16" i="1"/>
  <c r="B16" i="1"/>
  <c r="F15" i="1"/>
  <c r="B15" i="1"/>
  <c r="G12" i="1"/>
  <c r="B46" i="1" s="1"/>
  <c r="F11" i="1"/>
  <c r="D11" i="1"/>
  <c r="B11" i="1"/>
  <c r="F10" i="1"/>
  <c r="D10" i="1"/>
  <c r="B10" i="1"/>
  <c r="F9" i="1"/>
  <c r="D9" i="1"/>
  <c r="B9" i="1"/>
  <c r="F8" i="1"/>
  <c r="D8" i="1"/>
  <c r="B8" i="1"/>
  <c r="F7" i="1"/>
  <c r="D7" i="1"/>
  <c r="B7" i="1"/>
  <c r="F12" i="1" l="1"/>
  <c r="B12" i="1"/>
  <c r="D12" i="1"/>
  <c r="F22" i="1"/>
  <c r="B47" i="1"/>
  <c r="F41" i="1"/>
  <c r="F42" i="1" s="1"/>
  <c r="G41" i="1"/>
  <c r="B23" i="1"/>
  <c r="B41" i="1" s="1"/>
  <c r="B42" i="1" l="1"/>
  <c r="B45" i="1"/>
  <c r="B49" i="1" s="1"/>
  <c r="F45" i="1"/>
  <c r="F48" i="1" l="1"/>
  <c r="F47" i="1"/>
  <c r="F46" i="1"/>
  <c r="F49" i="1" l="1"/>
</calcChain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填写成本发票含税金额</t>
        </r>
      </text>
    </comment>
    <comment ref="A46" authorId="0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当地未缴，本地代扣代缴，含税价*0.0003。</t>
        </r>
      </text>
    </comment>
    <comment ref="A47" authorId="0">
      <text>
        <r>
          <rPr>
            <b/>
            <sz val="9"/>
            <color indexed="81"/>
            <rFont val="宋体"/>
            <family val="3"/>
            <charset val="134"/>
          </rPr>
          <t>cw05:</t>
        </r>
        <r>
          <rPr>
            <sz val="9"/>
            <color indexed="81"/>
            <rFont val="宋体"/>
            <family val="3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<sst xmlns="http://schemas.openxmlformats.org/spreadsheetml/2006/main" count="123" uniqueCount="73">
  <si>
    <t>合经区白云、浦东、金莲花路等建设工程施工项目</t>
    <phoneticPr fontId="1" type="noConversion"/>
  </si>
  <si>
    <t>中标日期</t>
    <phoneticPr fontId="1" type="noConversion"/>
  </si>
  <si>
    <t>2017.12.2</t>
    <phoneticPr fontId="1" type="noConversion"/>
  </si>
  <si>
    <t>中标价</t>
    <phoneticPr fontId="1" type="noConversion"/>
  </si>
  <si>
    <t>负责人</t>
    <phoneticPr fontId="1" type="noConversion"/>
  </si>
  <si>
    <t>孙容</t>
    <phoneticPr fontId="1" type="noConversion"/>
  </si>
  <si>
    <t>建设单位</t>
    <phoneticPr fontId="1" type="noConversion"/>
  </si>
  <si>
    <t>安徽三建工程有限公司经开区分公司</t>
    <phoneticPr fontId="1" type="noConversion"/>
  </si>
  <si>
    <t>决算日期</t>
    <phoneticPr fontId="1" type="noConversion"/>
  </si>
  <si>
    <t>决算价</t>
    <phoneticPr fontId="1" type="noConversion"/>
  </si>
  <si>
    <t>销售开票：</t>
    <phoneticPr fontId="1" type="noConversion"/>
  </si>
  <si>
    <t>开票日期</t>
    <phoneticPr fontId="1" type="noConversion"/>
  </si>
  <si>
    <t>收入金额</t>
    <phoneticPr fontId="1" type="noConversion"/>
  </si>
  <si>
    <t>工程地缴税</t>
    <phoneticPr fontId="1" type="noConversion"/>
  </si>
  <si>
    <t>企业本地缴税</t>
    <phoneticPr fontId="1" type="noConversion"/>
  </si>
  <si>
    <t>价税合计</t>
    <phoneticPr fontId="1" type="noConversion"/>
  </si>
  <si>
    <t>到款情况</t>
    <phoneticPr fontId="1" type="noConversion"/>
  </si>
  <si>
    <t>税率</t>
    <phoneticPr fontId="1" type="noConversion"/>
  </si>
  <si>
    <t>增值税额</t>
    <phoneticPr fontId="1" type="noConversion"/>
  </si>
  <si>
    <t>日期</t>
    <phoneticPr fontId="1" type="noConversion"/>
  </si>
  <si>
    <t>银行</t>
    <phoneticPr fontId="1" type="noConversion"/>
  </si>
  <si>
    <t>19.1.30</t>
    <phoneticPr fontId="1" type="noConversion"/>
  </si>
  <si>
    <t>中</t>
    <phoneticPr fontId="1" type="noConversion"/>
  </si>
  <si>
    <t>19.9.12</t>
    <phoneticPr fontId="1" type="noConversion"/>
  </si>
  <si>
    <t>合计</t>
    <phoneticPr fontId="1" type="noConversion"/>
  </si>
  <si>
    <t>材料发票：</t>
    <phoneticPr fontId="1" type="noConversion"/>
  </si>
  <si>
    <t>销货单位</t>
    <phoneticPr fontId="1" type="noConversion"/>
  </si>
  <si>
    <t>货物</t>
    <phoneticPr fontId="1" type="noConversion"/>
  </si>
  <si>
    <t>合同</t>
    <phoneticPr fontId="1" type="noConversion"/>
  </si>
  <si>
    <t>发货单</t>
    <phoneticPr fontId="1" type="noConversion"/>
  </si>
  <si>
    <t>备注</t>
    <phoneticPr fontId="1" type="noConversion"/>
  </si>
  <si>
    <t>收票日期</t>
    <phoneticPr fontId="1" type="noConversion"/>
  </si>
  <si>
    <t>成本金额</t>
    <phoneticPr fontId="1" type="noConversion"/>
  </si>
  <si>
    <t>份数</t>
    <phoneticPr fontId="1" type="noConversion"/>
  </si>
  <si>
    <t>类型</t>
    <phoneticPr fontId="1" type="noConversion"/>
  </si>
  <si>
    <t>进项税额</t>
    <phoneticPr fontId="1" type="noConversion"/>
  </si>
  <si>
    <t>付款日期</t>
    <phoneticPr fontId="1" type="noConversion"/>
  </si>
  <si>
    <t>19.2.25</t>
    <phoneticPr fontId="1" type="noConversion"/>
  </si>
  <si>
    <t>专</t>
    <phoneticPr fontId="1" type="noConversion"/>
  </si>
  <si>
    <t>合肥宝畅交通设施工程有限公司</t>
    <phoneticPr fontId="1" type="noConversion"/>
  </si>
  <si>
    <t>加油票</t>
    <phoneticPr fontId="1" type="noConversion"/>
  </si>
  <si>
    <t>19.9.19</t>
    <phoneticPr fontId="1" type="noConversion"/>
  </si>
  <si>
    <t>常州市通达节能科技有限公司</t>
    <phoneticPr fontId="1" type="noConversion"/>
  </si>
  <si>
    <t>材料款</t>
    <phoneticPr fontId="1" type="noConversion"/>
  </si>
  <si>
    <t>安徽科力信息产业有限责任公司</t>
    <phoneticPr fontId="1" type="noConversion"/>
  </si>
  <si>
    <t>普</t>
    <phoneticPr fontId="1" type="noConversion"/>
  </si>
  <si>
    <t>税务局代开</t>
    <phoneticPr fontId="1" type="noConversion"/>
  </si>
  <si>
    <t>工程款</t>
    <phoneticPr fontId="1" type="noConversion"/>
  </si>
  <si>
    <t>安徽羽墨文化用品有限公司/合肥振电办公设备有限公司</t>
    <phoneticPr fontId="1" type="noConversion"/>
  </si>
  <si>
    <t>办公费</t>
    <phoneticPr fontId="1" type="noConversion"/>
  </si>
  <si>
    <t>施工辅材</t>
    <phoneticPr fontId="1" type="noConversion"/>
  </si>
  <si>
    <t>庐江县潜江汽车修理厂</t>
    <phoneticPr fontId="1" type="noConversion"/>
  </si>
  <si>
    <t>车辆维修</t>
    <phoneticPr fontId="1" type="noConversion"/>
  </si>
  <si>
    <t>增值税及附加</t>
    <phoneticPr fontId="1" type="noConversion"/>
  </si>
  <si>
    <t>公司代缴税金：</t>
    <phoneticPr fontId="1" type="noConversion"/>
  </si>
  <si>
    <t>税种</t>
    <phoneticPr fontId="1" type="noConversion"/>
  </si>
  <si>
    <t>税额</t>
    <phoneticPr fontId="1" type="noConversion"/>
  </si>
  <si>
    <t>11月税费</t>
    <phoneticPr fontId="1" type="noConversion"/>
  </si>
  <si>
    <t>企业所得税</t>
    <phoneticPr fontId="1" type="noConversion"/>
  </si>
  <si>
    <t>增值税</t>
    <phoneticPr fontId="1" type="noConversion"/>
  </si>
  <si>
    <t>差额</t>
    <phoneticPr fontId="1" type="noConversion"/>
  </si>
  <si>
    <t>印花税</t>
    <phoneticPr fontId="1" type="noConversion"/>
  </si>
  <si>
    <t>城市维护建设税</t>
    <phoneticPr fontId="1" type="noConversion"/>
  </si>
  <si>
    <t>水利基金</t>
    <phoneticPr fontId="1" type="noConversion"/>
  </si>
  <si>
    <t>教育费附加</t>
  </si>
  <si>
    <t>地方教育费附加</t>
  </si>
  <si>
    <t>小计</t>
    <phoneticPr fontId="1" type="noConversion"/>
  </si>
  <si>
    <t>徽行</t>
    <phoneticPr fontId="1" type="noConversion"/>
  </si>
  <si>
    <t>孙容</t>
    <phoneticPr fontId="1" type="noConversion"/>
  </si>
  <si>
    <t>中</t>
    <phoneticPr fontId="1" type="noConversion"/>
  </si>
  <si>
    <t>扣</t>
    <phoneticPr fontId="1" type="noConversion"/>
  </si>
  <si>
    <t>可支付余额</t>
    <phoneticPr fontId="1" type="noConversion"/>
  </si>
  <si>
    <t>增值税12710.97+附加税1525.32+水利基金381.33+印花税415.65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</si>
</sst>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yy/m/d;@"/>
    <numFmt numFmtId="177" formatCode="#,##0.00_ "/>
    <numFmt numFmtId="179" formatCode="#,##0_ 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5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left"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177" fontId="6" fillId="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7" fontId="7" fillId="3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10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horizontal="center" vertical="center"/>
    </xf>
    <xf numFmtId="9" fontId="6" fillId="5" borderId="2" xfId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43" fontId="6" fillId="0" borderId="2" xfId="2" applyFont="1" applyBorder="1" applyAlignment="1">
      <alignment horizontal="center" vertical="center"/>
    </xf>
    <xf numFmtId="43" fontId="8" fillId="0" borderId="2" xfId="2" applyFont="1" applyBorder="1" applyAlignment="1">
      <alignment horizontal="center" vertical="center"/>
    </xf>
    <xf numFmtId="43" fontId="5" fillId="0" borderId="0" xfId="2" applyFont="1" applyAlignment="1">
      <alignment horizontal="center" vertical="center"/>
    </xf>
    <xf numFmtId="43" fontId="7" fillId="0" borderId="2" xfId="2" applyFont="1" applyBorder="1" applyAlignment="1">
      <alignment horizontal="center" vertical="center"/>
    </xf>
    <xf numFmtId="43" fontId="6" fillId="0" borderId="0" xfId="2" applyFont="1" applyAlignment="1">
      <alignment vertical="center"/>
    </xf>
    <xf numFmtId="43" fontId="7" fillId="0" borderId="2" xfId="2" applyFont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43" fontId="7" fillId="3" borderId="0" xfId="2" applyFont="1" applyFill="1" applyAlignment="1">
      <alignment vertical="center"/>
    </xf>
    <xf numFmtId="10" fontId="8" fillId="0" borderId="2" xfId="0" applyNumberFormat="1" applyFont="1" applyBorder="1" applyAlignment="1">
      <alignment vertical="center"/>
    </xf>
  </cellXfs>
  <cellStyles count="3">
    <cellStyle name="百分比" xfId="1" builtinId="5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3"/>
  <sheetViews>
    <sheetView tabSelected="1" topLeftCell="B13" workbookViewId="0">
      <selection activeCell="I34" sqref="I34"/>
    </sheetView>
  </sheetViews>
  <sheetFormatPr defaultRowHeight="11.25"/>
  <cols>
    <col min="1" max="1" width="10.75" style="12" customWidth="1"/>
    <col min="2" max="2" width="13.125" style="11" bestFit="1" customWidth="1"/>
    <col min="3" max="3" width="6.125" style="11" bestFit="1" customWidth="1"/>
    <col min="4" max="4" width="13.375" style="11" customWidth="1"/>
    <col min="5" max="5" width="6.125" style="11" bestFit="1" customWidth="1"/>
    <col min="6" max="6" width="10.5" style="11" customWidth="1"/>
    <col min="7" max="7" width="14.125" style="11" customWidth="1"/>
    <col min="8" max="8" width="9.625" style="11" customWidth="1"/>
    <col min="9" max="9" width="14.25" style="43" customWidth="1"/>
    <col min="10" max="10" width="7.75" style="25" customWidth="1"/>
    <col min="11" max="11" width="31.5" style="3" customWidth="1"/>
    <col min="12" max="12" width="17.25" style="3" customWidth="1"/>
    <col min="13" max="13" width="6" style="3" customWidth="1"/>
    <col min="14" max="14" width="5.625" style="3" customWidth="1"/>
    <col min="15" max="16384" width="9" style="3"/>
  </cols>
  <sheetData>
    <row r="1" spans="1:15" ht="21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5" ht="18" customHeight="1">
      <c r="A2" s="4" t="s">
        <v>1</v>
      </c>
      <c r="B2" s="5" t="s">
        <v>2</v>
      </c>
      <c r="C2" s="6" t="s">
        <v>3</v>
      </c>
      <c r="D2" s="6">
        <v>3549983</v>
      </c>
      <c r="E2" s="7" t="s">
        <v>4</v>
      </c>
      <c r="F2" s="6" t="s">
        <v>5</v>
      </c>
      <c r="G2" s="7" t="s">
        <v>6</v>
      </c>
      <c r="H2" s="8" t="s">
        <v>7</v>
      </c>
      <c r="I2" s="9"/>
      <c r="J2" s="10"/>
      <c r="K2" s="2"/>
      <c r="L2" s="2"/>
    </row>
    <row r="3" spans="1:15" ht="18" customHeight="1">
      <c r="A3" s="4" t="s">
        <v>8</v>
      </c>
      <c r="B3" s="4"/>
      <c r="C3" s="6" t="s">
        <v>9</v>
      </c>
      <c r="D3" s="6"/>
      <c r="H3" s="2"/>
      <c r="I3" s="41"/>
      <c r="J3" s="2"/>
      <c r="K3" s="2"/>
      <c r="L3" s="2"/>
    </row>
    <row r="4" spans="1:15" ht="18" customHeight="1">
      <c r="A4" s="12" t="s">
        <v>10</v>
      </c>
      <c r="H4" s="2"/>
      <c r="I4" s="41"/>
      <c r="J4" s="2"/>
      <c r="K4" s="2"/>
      <c r="L4" s="2"/>
    </row>
    <row r="5" spans="1:15" ht="18" customHeight="1">
      <c r="A5" s="13" t="s">
        <v>11</v>
      </c>
      <c r="B5" s="13" t="s">
        <v>12</v>
      </c>
      <c r="C5" s="13" t="s">
        <v>13</v>
      </c>
      <c r="D5" s="13"/>
      <c r="E5" s="13" t="s">
        <v>14</v>
      </c>
      <c r="F5" s="13"/>
      <c r="G5" s="13" t="s">
        <v>15</v>
      </c>
      <c r="H5" s="14" t="s">
        <v>16</v>
      </c>
      <c r="I5" s="14"/>
      <c r="J5" s="14"/>
    </row>
    <row r="6" spans="1:15" ht="18" customHeight="1">
      <c r="A6" s="13"/>
      <c r="B6" s="13"/>
      <c r="C6" s="15" t="s">
        <v>17</v>
      </c>
      <c r="D6" s="15" t="s">
        <v>18</v>
      </c>
      <c r="E6" s="15" t="s">
        <v>17</v>
      </c>
      <c r="F6" s="15" t="s">
        <v>18</v>
      </c>
      <c r="G6" s="13"/>
      <c r="H6" s="16" t="s">
        <v>19</v>
      </c>
      <c r="I6" s="42"/>
      <c r="J6" s="16" t="s">
        <v>20</v>
      </c>
    </row>
    <row r="7" spans="1:15" ht="18" customHeight="1">
      <c r="A7" s="5">
        <v>43495</v>
      </c>
      <c r="B7" s="6">
        <f t="shared" ref="B7" si="0">G7/(1+C7+E7)</f>
        <v>999999.99999999988</v>
      </c>
      <c r="C7" s="17">
        <v>0.02</v>
      </c>
      <c r="D7" s="6">
        <f t="shared" ref="D7" si="1">G7/(1+E7+C7)*C7</f>
        <v>19999.999999999996</v>
      </c>
      <c r="E7" s="17">
        <v>0.08</v>
      </c>
      <c r="F7" s="6">
        <f t="shared" ref="F7" si="2">G7/(1+C7+E7)*E7</f>
        <v>79999.999999999985</v>
      </c>
      <c r="G7" s="18">
        <v>1100000</v>
      </c>
      <c r="H7" s="5" t="s">
        <v>21</v>
      </c>
      <c r="I7" s="39">
        <v>1100000</v>
      </c>
      <c r="J7" s="19" t="s">
        <v>22</v>
      </c>
    </row>
    <row r="8" spans="1:15" ht="18" customHeight="1">
      <c r="A8" s="5">
        <v>43708</v>
      </c>
      <c r="B8" s="6">
        <f>G8/(1+C8+E8)</f>
        <v>458715.59633027518</v>
      </c>
      <c r="C8" s="17">
        <v>0.02</v>
      </c>
      <c r="D8" s="6">
        <f>G8/(1+E8+C8)*C8</f>
        <v>9174.3119266055037</v>
      </c>
      <c r="E8" s="17">
        <v>7.0000000000000007E-2</v>
      </c>
      <c r="F8" s="6">
        <f>G8/(1+C8+E8)*E8</f>
        <v>32110.091743119265</v>
      </c>
      <c r="G8" s="18">
        <v>500000</v>
      </c>
      <c r="H8" s="5" t="s">
        <v>23</v>
      </c>
      <c r="I8" s="39">
        <v>500000</v>
      </c>
      <c r="J8" s="19" t="s">
        <v>69</v>
      </c>
    </row>
    <row r="9" spans="1:15" ht="18" customHeight="1">
      <c r="A9" s="5">
        <v>45540</v>
      </c>
      <c r="B9" s="6">
        <f t="shared" ref="B9:B11" si="3">G9/(1+C9+E9)</f>
        <v>635548.69724770635</v>
      </c>
      <c r="C9" s="17">
        <v>0.02</v>
      </c>
      <c r="D9" s="6">
        <f t="shared" ref="D9:D11" si="4">G9/(1+E9+C9)*C9</f>
        <v>12710.973944954127</v>
      </c>
      <c r="E9" s="17">
        <v>7.0000000000000007E-2</v>
      </c>
      <c r="F9" s="6">
        <f t="shared" ref="F9:F11" si="5">G9/(1+C9+E9)*E9</f>
        <v>44488.408807339452</v>
      </c>
      <c r="G9" s="18">
        <v>692748.08</v>
      </c>
      <c r="H9" s="5"/>
      <c r="I9" s="39"/>
      <c r="J9" s="19"/>
    </row>
    <row r="10" spans="1:15" ht="18" customHeight="1">
      <c r="A10" s="5"/>
      <c r="B10" s="6">
        <f t="shared" si="3"/>
        <v>0</v>
      </c>
      <c r="C10" s="17"/>
      <c r="D10" s="6">
        <f t="shared" si="4"/>
        <v>0</v>
      </c>
      <c r="E10" s="17">
        <v>0.08</v>
      </c>
      <c r="F10" s="6">
        <f t="shared" si="5"/>
        <v>0</v>
      </c>
      <c r="G10" s="18"/>
      <c r="H10" s="5"/>
      <c r="I10" s="39"/>
      <c r="J10" s="19"/>
    </row>
    <row r="11" spans="1:15" ht="18" customHeight="1">
      <c r="A11" s="5"/>
      <c r="B11" s="6">
        <f t="shared" si="3"/>
        <v>0</v>
      </c>
      <c r="C11" s="17"/>
      <c r="D11" s="6">
        <f t="shared" si="4"/>
        <v>0</v>
      </c>
      <c r="E11" s="17">
        <v>0.08</v>
      </c>
      <c r="F11" s="6">
        <f t="shared" si="5"/>
        <v>0</v>
      </c>
      <c r="G11" s="18"/>
      <c r="H11" s="5"/>
      <c r="I11" s="39"/>
      <c r="J11" s="19"/>
    </row>
    <row r="12" spans="1:15" ht="18" customHeight="1">
      <c r="A12" s="20" t="s">
        <v>24</v>
      </c>
      <c r="B12" s="21">
        <f>SUM(B7:B11)</f>
        <v>2094264.2935779814</v>
      </c>
      <c r="C12" s="22"/>
      <c r="D12" s="22">
        <f>SUM(D7:D11)</f>
        <v>41885.285871559623</v>
      </c>
      <c r="E12" s="22"/>
      <c r="F12" s="23">
        <f>SUM(F7:F11)</f>
        <v>156598.5005504587</v>
      </c>
      <c r="G12" s="22">
        <f>SUM(G7:G11)</f>
        <v>2292748.08</v>
      </c>
      <c r="H12" s="24"/>
      <c r="I12" s="22">
        <f>SUM(I7:I11)</f>
        <v>1600000</v>
      </c>
      <c r="J12" s="24"/>
      <c r="K12" s="11"/>
      <c r="L12" s="25"/>
    </row>
    <row r="13" spans="1:15" ht="18" customHeight="1">
      <c r="A13" s="12" t="s">
        <v>25</v>
      </c>
      <c r="B13" s="3"/>
      <c r="J13" s="11"/>
      <c r="K13" s="26" t="s">
        <v>26</v>
      </c>
      <c r="L13" s="16" t="s">
        <v>27</v>
      </c>
      <c r="M13" s="16" t="s">
        <v>28</v>
      </c>
      <c r="N13" s="16" t="s">
        <v>29</v>
      </c>
      <c r="O13" s="16" t="s">
        <v>30</v>
      </c>
    </row>
    <row r="14" spans="1:15" ht="18" customHeight="1">
      <c r="A14" s="27" t="s">
        <v>31</v>
      </c>
      <c r="B14" s="15" t="s">
        <v>32</v>
      </c>
      <c r="C14" s="15" t="s">
        <v>33</v>
      </c>
      <c r="D14" s="15" t="s">
        <v>34</v>
      </c>
      <c r="E14" s="15" t="s">
        <v>17</v>
      </c>
      <c r="F14" s="15" t="s">
        <v>35</v>
      </c>
      <c r="G14" s="15" t="s">
        <v>15</v>
      </c>
      <c r="H14" s="15" t="s">
        <v>36</v>
      </c>
      <c r="I14" s="42"/>
      <c r="J14" s="15" t="s">
        <v>20</v>
      </c>
      <c r="K14" s="28"/>
      <c r="L14" s="24"/>
      <c r="M14" s="19"/>
      <c r="N14" s="19"/>
      <c r="O14" s="24"/>
    </row>
    <row r="15" spans="1:15" ht="18" customHeight="1">
      <c r="A15" s="5" t="s">
        <v>37</v>
      </c>
      <c r="B15" s="6">
        <f>ROUND(G15/(1+E15),2)</f>
        <v>431034.48</v>
      </c>
      <c r="C15" s="29">
        <v>5</v>
      </c>
      <c r="D15" s="19" t="s">
        <v>38</v>
      </c>
      <c r="E15" s="30">
        <v>0.16</v>
      </c>
      <c r="F15" s="6">
        <f>ROUND(G15/(1+E15)*E15,2)</f>
        <v>68965.52</v>
      </c>
      <c r="G15" s="18">
        <v>500000</v>
      </c>
      <c r="H15" s="5"/>
      <c r="I15" s="39"/>
      <c r="J15" s="19"/>
      <c r="K15" s="28" t="s">
        <v>39</v>
      </c>
      <c r="L15" s="24"/>
      <c r="M15" s="19"/>
      <c r="N15" s="19"/>
      <c r="O15" s="24"/>
    </row>
    <row r="16" spans="1:15" ht="18" customHeight="1">
      <c r="A16" s="5" t="s">
        <v>37</v>
      </c>
      <c r="B16" s="6">
        <f t="shared" ref="B16:B40" si="6">ROUND(G16/(1+E16),2)</f>
        <v>60000</v>
      </c>
      <c r="C16" s="29"/>
      <c r="D16" s="19" t="s">
        <v>38</v>
      </c>
      <c r="E16" s="30"/>
      <c r="F16" s="6">
        <f t="shared" ref="F16:F40" si="7">ROUND(G16/(1+E16)*E16,2)</f>
        <v>0</v>
      </c>
      <c r="G16" s="18">
        <v>60000</v>
      </c>
      <c r="H16" s="5"/>
      <c r="I16" s="39"/>
      <c r="J16" s="19"/>
      <c r="K16" s="28"/>
      <c r="L16" s="31" t="s">
        <v>40</v>
      </c>
      <c r="M16" s="19"/>
      <c r="N16" s="19"/>
      <c r="O16" s="24"/>
    </row>
    <row r="17" spans="1:15" ht="18" customHeight="1">
      <c r="A17" s="5" t="s">
        <v>41</v>
      </c>
      <c r="B17" s="6">
        <f t="shared" si="6"/>
        <v>176991.15</v>
      </c>
      <c r="C17" s="29">
        <v>2</v>
      </c>
      <c r="D17" s="19" t="s">
        <v>38</v>
      </c>
      <c r="E17" s="30">
        <v>0.13</v>
      </c>
      <c r="F17" s="6">
        <f t="shared" si="7"/>
        <v>23008.85</v>
      </c>
      <c r="G17" s="18">
        <v>200000</v>
      </c>
      <c r="H17" s="5"/>
      <c r="I17" s="39"/>
      <c r="J17" s="19"/>
      <c r="K17" s="28" t="s">
        <v>42</v>
      </c>
      <c r="L17" s="5" t="s">
        <v>43</v>
      </c>
      <c r="M17" s="19"/>
      <c r="N17" s="19"/>
      <c r="O17" s="24"/>
    </row>
    <row r="18" spans="1:15" ht="18" customHeight="1">
      <c r="A18" s="5" t="s">
        <v>41</v>
      </c>
      <c r="B18" s="6">
        <f t="shared" si="6"/>
        <v>146902.65</v>
      </c>
      <c r="C18" s="29">
        <v>2</v>
      </c>
      <c r="D18" s="19" t="s">
        <v>38</v>
      </c>
      <c r="E18" s="30">
        <v>0.13</v>
      </c>
      <c r="F18" s="6">
        <f t="shared" si="7"/>
        <v>19097.349999999999</v>
      </c>
      <c r="G18" s="18">
        <v>166000</v>
      </c>
      <c r="H18" s="5"/>
      <c r="I18" s="39"/>
      <c r="J18" s="19"/>
      <c r="K18" s="28" t="s">
        <v>44</v>
      </c>
      <c r="L18" s="5" t="s">
        <v>43</v>
      </c>
      <c r="M18" s="19"/>
      <c r="N18" s="19"/>
      <c r="O18" s="24"/>
    </row>
    <row r="19" spans="1:15" ht="18" customHeight="1">
      <c r="A19" s="5" t="s">
        <v>41</v>
      </c>
      <c r="B19" s="6">
        <f t="shared" si="6"/>
        <v>300000</v>
      </c>
      <c r="C19" s="29">
        <v>3</v>
      </c>
      <c r="D19" s="19" t="s">
        <v>45</v>
      </c>
      <c r="E19" s="30">
        <v>0</v>
      </c>
      <c r="F19" s="6">
        <f t="shared" si="7"/>
        <v>0</v>
      </c>
      <c r="G19" s="18">
        <v>300000</v>
      </c>
      <c r="H19" s="5"/>
      <c r="I19" s="39"/>
      <c r="J19" s="19"/>
      <c r="K19" s="28" t="s">
        <v>46</v>
      </c>
      <c r="L19" s="5"/>
      <c r="M19" s="19"/>
      <c r="N19" s="19"/>
      <c r="O19" s="24"/>
    </row>
    <row r="20" spans="1:15" ht="18" customHeight="1">
      <c r="A20" s="5" t="s">
        <v>41</v>
      </c>
      <c r="B20" s="6">
        <f t="shared" si="6"/>
        <v>200000</v>
      </c>
      <c r="C20" s="29">
        <v>2</v>
      </c>
      <c r="D20" s="19" t="s">
        <v>45</v>
      </c>
      <c r="E20" s="30">
        <v>0</v>
      </c>
      <c r="F20" s="6">
        <f t="shared" si="7"/>
        <v>0</v>
      </c>
      <c r="G20" s="18">
        <v>200000</v>
      </c>
      <c r="H20" s="5"/>
      <c r="I20" s="39"/>
      <c r="J20" s="19"/>
      <c r="K20" s="28" t="s">
        <v>46</v>
      </c>
      <c r="L20" s="5"/>
      <c r="M20" s="19"/>
      <c r="N20" s="19"/>
      <c r="O20" s="24"/>
    </row>
    <row r="21" spans="1:15" ht="18" customHeight="1">
      <c r="A21" s="5" t="s">
        <v>41</v>
      </c>
      <c r="B21" s="6">
        <f t="shared" si="6"/>
        <v>100000</v>
      </c>
      <c r="C21" s="29">
        <v>1</v>
      </c>
      <c r="D21" s="19" t="s">
        <v>45</v>
      </c>
      <c r="E21" s="30">
        <v>0</v>
      </c>
      <c r="F21" s="6">
        <f t="shared" si="7"/>
        <v>0</v>
      </c>
      <c r="G21" s="18">
        <v>100000</v>
      </c>
      <c r="H21" s="5"/>
      <c r="I21" s="39"/>
      <c r="J21" s="19"/>
      <c r="K21" s="28" t="s">
        <v>46</v>
      </c>
      <c r="L21" s="5" t="s">
        <v>47</v>
      </c>
      <c r="M21" s="19"/>
      <c r="N21" s="19"/>
      <c r="O21" s="24"/>
    </row>
    <row r="22" spans="1:15" ht="18" customHeight="1">
      <c r="A22" s="5" t="s">
        <v>41</v>
      </c>
      <c r="B22" s="6">
        <f t="shared" si="6"/>
        <v>3141.59</v>
      </c>
      <c r="C22" s="29">
        <v>2</v>
      </c>
      <c r="D22" s="19" t="s">
        <v>38</v>
      </c>
      <c r="E22" s="30">
        <v>0.13</v>
      </c>
      <c r="F22" s="6">
        <f t="shared" si="7"/>
        <v>408.41</v>
      </c>
      <c r="G22" s="18">
        <f>1750+1800</f>
        <v>3550</v>
      </c>
      <c r="H22" s="5"/>
      <c r="I22" s="39"/>
      <c r="J22" s="19"/>
      <c r="K22" s="28" t="s">
        <v>48</v>
      </c>
      <c r="L22" s="5" t="s">
        <v>49</v>
      </c>
      <c r="M22" s="19"/>
      <c r="N22" s="19"/>
      <c r="O22" s="24"/>
    </row>
    <row r="23" spans="1:15" ht="18" customHeight="1">
      <c r="A23" s="5" t="s">
        <v>41</v>
      </c>
      <c r="B23" s="6">
        <f t="shared" si="6"/>
        <v>39715</v>
      </c>
      <c r="C23" s="29">
        <v>4</v>
      </c>
      <c r="D23" s="19" t="s">
        <v>45</v>
      </c>
      <c r="E23" s="30">
        <v>0</v>
      </c>
      <c r="F23" s="6">
        <f t="shared" si="7"/>
        <v>0</v>
      </c>
      <c r="G23" s="18">
        <f>9950+9900+9965+9900</f>
        <v>39715</v>
      </c>
      <c r="H23" s="5"/>
      <c r="I23" s="39"/>
      <c r="J23" s="19"/>
      <c r="K23" s="28"/>
      <c r="L23" s="5" t="s">
        <v>50</v>
      </c>
      <c r="M23" s="19"/>
      <c r="N23" s="19"/>
      <c r="O23" s="24"/>
    </row>
    <row r="24" spans="1:15" ht="18" customHeight="1">
      <c r="A24" s="5" t="s">
        <v>41</v>
      </c>
      <c r="B24" s="6">
        <f t="shared" si="6"/>
        <v>707.96</v>
      </c>
      <c r="C24" s="29">
        <v>1</v>
      </c>
      <c r="D24" s="19" t="s">
        <v>38</v>
      </c>
      <c r="E24" s="30">
        <v>0.13</v>
      </c>
      <c r="F24" s="6">
        <f t="shared" si="7"/>
        <v>92.04</v>
      </c>
      <c r="G24" s="18">
        <v>800</v>
      </c>
      <c r="H24" s="5"/>
      <c r="I24" s="39"/>
      <c r="J24" s="19"/>
      <c r="K24" s="28" t="s">
        <v>51</v>
      </c>
      <c r="L24" s="5" t="s">
        <v>52</v>
      </c>
      <c r="M24" s="19"/>
      <c r="N24" s="19"/>
      <c r="O24" s="24"/>
    </row>
    <row r="25" spans="1:15" ht="18" customHeight="1">
      <c r="A25" s="5"/>
      <c r="B25" s="6">
        <f t="shared" si="6"/>
        <v>0</v>
      </c>
      <c r="C25" s="29"/>
      <c r="D25" s="19" t="s">
        <v>38</v>
      </c>
      <c r="E25" s="30"/>
      <c r="F25" s="6">
        <f t="shared" si="7"/>
        <v>0</v>
      </c>
      <c r="G25" s="18"/>
      <c r="H25" s="5">
        <v>43499</v>
      </c>
      <c r="I25" s="39">
        <v>1077070</v>
      </c>
      <c r="J25" s="19" t="s">
        <v>67</v>
      </c>
      <c r="K25" s="28" t="s">
        <v>68</v>
      </c>
      <c r="L25" s="24"/>
      <c r="M25" s="19"/>
      <c r="N25" s="19"/>
      <c r="O25" s="24"/>
    </row>
    <row r="26" spans="1:15" ht="18" customHeight="1">
      <c r="A26" s="5"/>
      <c r="B26" s="6">
        <f t="shared" si="6"/>
        <v>0</v>
      </c>
      <c r="C26" s="29"/>
      <c r="D26" s="19" t="s">
        <v>38</v>
      </c>
      <c r="E26" s="30"/>
      <c r="F26" s="6">
        <f t="shared" si="7"/>
        <v>0</v>
      </c>
      <c r="G26" s="18"/>
      <c r="H26" s="5">
        <v>43720</v>
      </c>
      <c r="I26" s="39">
        <v>489483.02</v>
      </c>
      <c r="J26" s="19" t="s">
        <v>67</v>
      </c>
      <c r="K26" s="28" t="s">
        <v>68</v>
      </c>
      <c r="L26" s="24"/>
      <c r="M26" s="19"/>
      <c r="N26" s="19"/>
      <c r="O26" s="24"/>
    </row>
    <row r="27" spans="1:15" ht="18" customHeight="1">
      <c r="A27" s="5"/>
      <c r="B27" s="6">
        <f t="shared" ref="B27:B32" si="8">ROUND(G27/(1+E27),2)</f>
        <v>0</v>
      </c>
      <c r="C27" s="29"/>
      <c r="D27" s="19" t="s">
        <v>38</v>
      </c>
      <c r="E27" s="30"/>
      <c r="F27" s="6">
        <f t="shared" ref="F27:F32" si="9">ROUND(G27/(1+E27)*E27,2)</f>
        <v>0</v>
      </c>
      <c r="G27" s="18"/>
      <c r="H27" s="5"/>
      <c r="I27" s="39"/>
      <c r="J27" s="19"/>
      <c r="K27" s="28"/>
      <c r="L27" s="24"/>
      <c r="M27" s="19"/>
      <c r="N27" s="19"/>
      <c r="O27" s="24"/>
    </row>
    <row r="28" spans="1:15" ht="18" customHeight="1">
      <c r="A28" s="5"/>
      <c r="B28" s="6">
        <f t="shared" si="8"/>
        <v>0</v>
      </c>
      <c r="C28" s="29"/>
      <c r="D28" s="19" t="s">
        <v>38</v>
      </c>
      <c r="E28" s="30"/>
      <c r="F28" s="6">
        <f t="shared" si="9"/>
        <v>0</v>
      </c>
      <c r="G28" s="18"/>
      <c r="H28" s="5"/>
      <c r="I28" s="39"/>
      <c r="J28" s="19"/>
      <c r="K28" s="28"/>
      <c r="L28" s="24"/>
      <c r="M28" s="19"/>
      <c r="N28" s="19"/>
      <c r="O28" s="24"/>
    </row>
    <row r="29" spans="1:15" ht="18" customHeight="1">
      <c r="A29" s="5"/>
      <c r="B29" s="6">
        <f t="shared" si="8"/>
        <v>0</v>
      </c>
      <c r="C29" s="29"/>
      <c r="D29" s="19" t="s">
        <v>38</v>
      </c>
      <c r="E29" s="30"/>
      <c r="F29" s="6">
        <f t="shared" si="9"/>
        <v>0</v>
      </c>
      <c r="G29" s="18"/>
      <c r="H29" s="5"/>
      <c r="I29" s="39"/>
      <c r="J29" s="19"/>
      <c r="K29" s="32"/>
      <c r="L29" s="24"/>
      <c r="M29" s="19"/>
      <c r="N29" s="19"/>
      <c r="O29" s="24"/>
    </row>
    <row r="30" spans="1:15" ht="18" customHeight="1">
      <c r="A30" s="5"/>
      <c r="B30" s="6">
        <f t="shared" si="8"/>
        <v>0</v>
      </c>
      <c r="C30" s="29"/>
      <c r="D30" s="19" t="s">
        <v>38</v>
      </c>
      <c r="E30" s="30"/>
      <c r="F30" s="6">
        <f t="shared" si="9"/>
        <v>0</v>
      </c>
      <c r="G30" s="18"/>
      <c r="H30" s="5"/>
      <c r="I30" s="39"/>
      <c r="J30" s="19"/>
      <c r="K30" s="28"/>
      <c r="L30" s="24"/>
      <c r="M30" s="19"/>
      <c r="N30" s="19"/>
      <c r="O30" s="24"/>
    </row>
    <row r="31" spans="1:15" ht="18" customHeight="1">
      <c r="A31" s="5"/>
      <c r="B31" s="6">
        <f t="shared" si="8"/>
        <v>0</v>
      </c>
      <c r="C31" s="29"/>
      <c r="D31" s="19" t="s">
        <v>38</v>
      </c>
      <c r="E31" s="30"/>
      <c r="F31" s="6">
        <f t="shared" si="9"/>
        <v>0</v>
      </c>
      <c r="G31" s="18"/>
      <c r="H31" s="5"/>
      <c r="I31" s="39"/>
      <c r="J31" s="19"/>
      <c r="K31" s="28"/>
      <c r="L31" s="24"/>
      <c r="M31" s="19"/>
      <c r="N31" s="19"/>
      <c r="O31" s="24"/>
    </row>
    <row r="32" spans="1:15" ht="18" customHeight="1">
      <c r="A32" s="5"/>
      <c r="B32" s="6">
        <f t="shared" si="8"/>
        <v>0</v>
      </c>
      <c r="C32" s="29"/>
      <c r="D32" s="19" t="s">
        <v>38</v>
      </c>
      <c r="E32" s="30"/>
      <c r="F32" s="6">
        <f t="shared" si="9"/>
        <v>0</v>
      </c>
      <c r="G32" s="18"/>
      <c r="H32" s="5"/>
      <c r="I32" s="39"/>
      <c r="J32" s="19"/>
      <c r="K32" s="28"/>
      <c r="L32" s="24"/>
      <c r="M32" s="19"/>
      <c r="N32" s="19"/>
      <c r="O32" s="24"/>
    </row>
    <row r="33" spans="1:15" ht="18" customHeight="1">
      <c r="A33" s="5"/>
      <c r="B33" s="6">
        <f t="shared" si="6"/>
        <v>0</v>
      </c>
      <c r="C33" s="29"/>
      <c r="D33" s="19" t="s">
        <v>38</v>
      </c>
      <c r="E33" s="30"/>
      <c r="F33" s="6">
        <f t="shared" si="7"/>
        <v>0</v>
      </c>
      <c r="G33" s="18"/>
      <c r="H33" s="5"/>
      <c r="I33" s="39"/>
      <c r="J33" s="19"/>
      <c r="K33" s="28"/>
      <c r="L33" s="24"/>
      <c r="M33" s="19"/>
      <c r="N33" s="19"/>
      <c r="O33" s="24"/>
    </row>
    <row r="34" spans="1:15" ht="18" customHeight="1">
      <c r="A34" s="5"/>
      <c r="B34" s="6">
        <f t="shared" si="6"/>
        <v>0</v>
      </c>
      <c r="C34" s="29"/>
      <c r="D34" s="19" t="s">
        <v>38</v>
      </c>
      <c r="E34" s="30"/>
      <c r="F34" s="6">
        <f t="shared" si="7"/>
        <v>0</v>
      </c>
      <c r="G34" s="18"/>
      <c r="H34" s="5"/>
      <c r="I34" s="39"/>
      <c r="J34" s="19"/>
      <c r="K34" s="28"/>
      <c r="L34" s="24"/>
      <c r="M34" s="19"/>
      <c r="N34" s="19"/>
      <c r="O34" s="24"/>
    </row>
    <row r="35" spans="1:15" ht="18" customHeight="1">
      <c r="A35" s="5"/>
      <c r="B35" s="6">
        <f t="shared" si="6"/>
        <v>0</v>
      </c>
      <c r="C35" s="29"/>
      <c r="D35" s="19" t="s">
        <v>38</v>
      </c>
      <c r="E35" s="30"/>
      <c r="F35" s="6">
        <f t="shared" si="7"/>
        <v>0</v>
      </c>
      <c r="G35" s="18"/>
      <c r="H35" s="5"/>
      <c r="I35" s="39"/>
      <c r="J35" s="19"/>
      <c r="K35" s="32"/>
      <c r="L35" s="24"/>
      <c r="M35" s="19"/>
      <c r="N35" s="19"/>
      <c r="O35" s="24"/>
    </row>
    <row r="36" spans="1:15" ht="18" customHeight="1">
      <c r="A36" s="5"/>
      <c r="B36" s="6">
        <f t="shared" si="6"/>
        <v>0</v>
      </c>
      <c r="C36" s="29"/>
      <c r="D36" s="19" t="s">
        <v>38</v>
      </c>
      <c r="E36" s="30"/>
      <c r="F36" s="6">
        <f t="shared" si="7"/>
        <v>0</v>
      </c>
      <c r="G36" s="18"/>
      <c r="H36" s="5"/>
      <c r="I36" s="39"/>
      <c r="J36" s="19"/>
      <c r="K36" s="28"/>
      <c r="L36" s="24"/>
      <c r="M36" s="19"/>
      <c r="N36" s="19"/>
      <c r="O36" s="24"/>
    </row>
    <row r="37" spans="1:15" ht="18" customHeight="1">
      <c r="A37" s="5"/>
      <c r="B37" s="6">
        <f t="shared" si="6"/>
        <v>0</v>
      </c>
      <c r="C37" s="29"/>
      <c r="D37" s="19" t="s">
        <v>38</v>
      </c>
      <c r="E37" s="30"/>
      <c r="F37" s="6">
        <f t="shared" si="7"/>
        <v>0</v>
      </c>
      <c r="G37" s="18"/>
      <c r="H37" s="5"/>
      <c r="I37" s="39"/>
      <c r="J37" s="19"/>
      <c r="K37" s="28"/>
      <c r="L37" s="24"/>
      <c r="M37" s="19"/>
      <c r="N37" s="19"/>
      <c r="O37" s="24"/>
    </row>
    <row r="38" spans="1:15" ht="18" customHeight="1">
      <c r="A38" s="5"/>
      <c r="B38" s="6">
        <f t="shared" si="6"/>
        <v>0</v>
      </c>
      <c r="C38" s="29"/>
      <c r="D38" s="19" t="s">
        <v>38</v>
      </c>
      <c r="E38" s="30"/>
      <c r="F38" s="6">
        <f t="shared" si="7"/>
        <v>0</v>
      </c>
      <c r="G38" s="18"/>
      <c r="H38" s="5"/>
      <c r="I38" s="40">
        <v>15033.27</v>
      </c>
      <c r="J38" s="38" t="s">
        <v>70</v>
      </c>
      <c r="K38" s="47" t="s">
        <v>72</v>
      </c>
      <c r="L38" s="24"/>
      <c r="M38" s="19"/>
      <c r="N38" s="19"/>
      <c r="O38" s="24"/>
    </row>
    <row r="39" spans="1:15" ht="18" customHeight="1">
      <c r="A39" s="5"/>
      <c r="B39" s="6">
        <f t="shared" si="6"/>
        <v>0</v>
      </c>
      <c r="C39" s="29"/>
      <c r="D39" s="19" t="s">
        <v>38</v>
      </c>
      <c r="E39" s="30"/>
      <c r="F39" s="6">
        <f t="shared" si="7"/>
        <v>0</v>
      </c>
      <c r="G39" s="18"/>
      <c r="H39" s="5">
        <v>43720</v>
      </c>
      <c r="I39" s="39">
        <v>10516.98</v>
      </c>
      <c r="J39" s="19" t="s">
        <v>70</v>
      </c>
      <c r="K39" s="28" t="s">
        <v>53</v>
      </c>
      <c r="L39" s="24"/>
      <c r="M39" s="19"/>
      <c r="N39" s="19"/>
      <c r="O39" s="24"/>
    </row>
    <row r="40" spans="1:15" ht="18" customHeight="1">
      <c r="A40" s="5"/>
      <c r="B40" s="6">
        <f t="shared" si="6"/>
        <v>0</v>
      </c>
      <c r="C40" s="29"/>
      <c r="D40" s="19" t="s">
        <v>38</v>
      </c>
      <c r="E40" s="30"/>
      <c r="F40" s="6">
        <f t="shared" si="7"/>
        <v>0</v>
      </c>
      <c r="G40" s="18"/>
      <c r="H40" s="5">
        <v>43499</v>
      </c>
      <c r="I40" s="39">
        <v>22930</v>
      </c>
      <c r="J40" s="19" t="s">
        <v>70</v>
      </c>
      <c r="K40" s="28" t="s">
        <v>53</v>
      </c>
      <c r="L40" s="24"/>
      <c r="M40" s="19"/>
      <c r="N40" s="19"/>
      <c r="O40" s="24"/>
    </row>
    <row r="41" spans="1:15" ht="18" customHeight="1">
      <c r="A41" s="22" t="s">
        <v>24</v>
      </c>
      <c r="B41" s="21">
        <f>SUM(B15:B40)</f>
        <v>1458492.83</v>
      </c>
      <c r="C41" s="22"/>
      <c r="D41" s="33"/>
      <c r="E41" s="33"/>
      <c r="F41" s="23">
        <f>SUM(F15:F40)</f>
        <v>111572.17</v>
      </c>
      <c r="G41" s="22">
        <f>SUM(G15:G40)</f>
        <v>1570065</v>
      </c>
      <c r="H41" s="24"/>
      <c r="I41" s="44">
        <f>SUM(I15:I40)</f>
        <v>1615033.27</v>
      </c>
      <c r="J41" s="24"/>
      <c r="K41" s="32"/>
      <c r="L41" s="24"/>
      <c r="M41" s="19"/>
      <c r="N41" s="19"/>
      <c r="O41" s="24"/>
    </row>
    <row r="42" spans="1:15" ht="18" customHeight="1">
      <c r="A42" s="34"/>
      <c r="B42" s="34">
        <f>B12-B41</f>
        <v>635771.46357798134</v>
      </c>
      <c r="C42" s="34"/>
      <c r="D42" s="35"/>
      <c r="E42" s="35"/>
      <c r="F42" s="34">
        <f>F12-F41</f>
        <v>45026.330550458704</v>
      </c>
      <c r="G42" s="34"/>
      <c r="H42" s="45" t="s">
        <v>71</v>
      </c>
      <c r="I42" s="46">
        <f>I12-I41</f>
        <v>-15033.270000000019</v>
      </c>
      <c r="J42" s="3"/>
    </row>
    <row r="43" spans="1:15" ht="18" customHeight="1">
      <c r="A43" s="12" t="s">
        <v>54</v>
      </c>
      <c r="C43" s="12"/>
      <c r="F43" s="3"/>
      <c r="G43" s="3"/>
    </row>
    <row r="44" spans="1:15" ht="18" customHeight="1">
      <c r="A44" s="16" t="s">
        <v>55</v>
      </c>
      <c r="B44" s="15" t="s">
        <v>56</v>
      </c>
      <c r="C44" s="24"/>
      <c r="D44" s="16" t="s">
        <v>55</v>
      </c>
      <c r="E44" s="15" t="s">
        <v>17</v>
      </c>
      <c r="F44" s="15" t="s">
        <v>56</v>
      </c>
      <c r="G44" s="15" t="s">
        <v>57</v>
      </c>
    </row>
    <row r="45" spans="1:15" ht="18" customHeight="1">
      <c r="A45" s="24" t="s">
        <v>58</v>
      </c>
      <c r="B45" s="6">
        <f>(B12-B41)*0.25</f>
        <v>158942.86589449533</v>
      </c>
      <c r="C45" s="24"/>
      <c r="D45" s="4" t="s">
        <v>59</v>
      </c>
      <c r="E45" s="19" t="s">
        <v>60</v>
      </c>
      <c r="F45" s="36">
        <f>F12-F41</f>
        <v>45026.330550458704</v>
      </c>
      <c r="G45" s="36"/>
    </row>
    <row r="46" spans="1:15" ht="18" customHeight="1">
      <c r="A46" s="24" t="s">
        <v>61</v>
      </c>
      <c r="B46" s="6">
        <f>G12*0.0003</f>
        <v>687.82442399999991</v>
      </c>
      <c r="C46" s="24"/>
      <c r="D46" s="37" t="s">
        <v>62</v>
      </c>
      <c r="E46" s="7">
        <v>0.05</v>
      </c>
      <c r="F46" s="6">
        <f>F45*E46</f>
        <v>2251.3165275229353</v>
      </c>
      <c r="G46" s="6"/>
    </row>
    <row r="47" spans="1:15" ht="18" customHeight="1">
      <c r="A47" s="24" t="s">
        <v>63</v>
      </c>
      <c r="B47" s="6">
        <f>B12*0.0006</f>
        <v>1256.5585761467887</v>
      </c>
      <c r="C47" s="24"/>
      <c r="D47" s="37" t="s">
        <v>64</v>
      </c>
      <c r="E47" s="7">
        <v>0.03</v>
      </c>
      <c r="F47" s="6">
        <f>F45*E47</f>
        <v>1350.789916513761</v>
      </c>
      <c r="G47" s="6"/>
    </row>
    <row r="48" spans="1:15" ht="18" customHeight="1">
      <c r="A48" s="24"/>
      <c r="B48" s="24"/>
      <c r="C48" s="24"/>
      <c r="D48" s="37" t="s">
        <v>65</v>
      </c>
      <c r="E48" s="7">
        <v>0.02</v>
      </c>
      <c r="F48" s="6">
        <f>F45*E48</f>
        <v>900.52661100917408</v>
      </c>
      <c r="G48" s="6"/>
    </row>
    <row r="49" spans="1:7">
      <c r="A49" s="20" t="s">
        <v>66</v>
      </c>
      <c r="B49" s="21">
        <f>SUM(B45:B48)</f>
        <v>160887.24889464211</v>
      </c>
      <c r="C49" s="24"/>
      <c r="D49" s="20" t="s">
        <v>66</v>
      </c>
      <c r="E49" s="20"/>
      <c r="F49" s="23">
        <f>SUM(F45:F48)</f>
        <v>49528.963605504578</v>
      </c>
      <c r="G49" s="23"/>
    </row>
    <row r="50" spans="1:7">
      <c r="C50" s="12"/>
      <c r="F50" s="3"/>
      <c r="G50" s="3"/>
    </row>
    <row r="51" spans="1:7">
      <c r="C51" s="12"/>
      <c r="F51" s="3"/>
      <c r="G51" s="3"/>
    </row>
    <row r="52" spans="1:7">
      <c r="C52" s="12"/>
      <c r="F52" s="3"/>
      <c r="G52" s="3"/>
    </row>
    <row r="53" spans="1:7">
      <c r="C53" s="12"/>
      <c r="F53" s="3"/>
      <c r="G53" s="3"/>
    </row>
    <row r="54" spans="1:7">
      <c r="C54" s="12"/>
      <c r="F54" s="3"/>
      <c r="G54" s="3"/>
    </row>
    <row r="55" spans="1:7">
      <c r="C55" s="12"/>
      <c r="F55" s="3"/>
      <c r="G55" s="3"/>
    </row>
    <row r="56" spans="1:7">
      <c r="C56" s="12"/>
      <c r="F56" s="3"/>
      <c r="G56" s="3"/>
    </row>
    <row r="57" spans="1:7">
      <c r="C57" s="12"/>
      <c r="F57" s="3"/>
      <c r="G57" s="3"/>
    </row>
    <row r="58" spans="1:7">
      <c r="C58" s="12"/>
      <c r="F58" s="3"/>
      <c r="G58" s="3"/>
    </row>
    <row r="59" spans="1:7">
      <c r="C59" s="12"/>
      <c r="F59" s="3"/>
      <c r="G59" s="3"/>
    </row>
    <row r="60" spans="1:7">
      <c r="C60" s="12"/>
      <c r="F60" s="3"/>
      <c r="G60" s="3"/>
    </row>
    <row r="61" spans="1:7">
      <c r="C61" s="12"/>
      <c r="F61" s="3"/>
      <c r="G61" s="3"/>
    </row>
    <row r="62" spans="1:7">
      <c r="C62" s="12"/>
      <c r="F62" s="3"/>
      <c r="G62" s="3"/>
    </row>
    <row r="63" spans="1:7">
      <c r="C63" s="12"/>
      <c r="F63" s="3"/>
      <c r="G63" s="3"/>
    </row>
    <row r="64" spans="1:7">
      <c r="C64" s="12"/>
      <c r="F64" s="3"/>
      <c r="G64" s="3"/>
    </row>
    <row r="65" spans="3:7">
      <c r="C65" s="12"/>
      <c r="F65" s="3"/>
      <c r="G65" s="3"/>
    </row>
    <row r="66" spans="3:7">
      <c r="C66" s="12"/>
    </row>
    <row r="67" spans="3:7">
      <c r="C67" s="12"/>
    </row>
    <row r="68" spans="3:7">
      <c r="C68" s="12"/>
    </row>
    <row r="69" spans="3:7">
      <c r="C69" s="12"/>
    </row>
    <row r="70" spans="3:7">
      <c r="C70" s="12"/>
    </row>
    <row r="71" spans="3:7">
      <c r="C71" s="12"/>
    </row>
    <row r="72" spans="3:7">
      <c r="C72" s="12"/>
    </row>
    <row r="73" spans="3:7">
      <c r="C73" s="12"/>
    </row>
  </sheetData>
  <mergeCells count="8">
    <mergeCell ref="A1:J1"/>
    <mergeCell ref="H2:J2"/>
    <mergeCell ref="A5:A6"/>
    <mergeCell ref="B5:B6"/>
    <mergeCell ref="C5:D5"/>
    <mergeCell ref="E5:F5"/>
    <mergeCell ref="G5:G6"/>
    <mergeCell ref="H5:J5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白云路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微软用户</cp:lastModifiedBy>
  <dcterms:created xsi:type="dcterms:W3CDTF">2024-09-10T01:52:15Z</dcterms:created>
  <dcterms:modified xsi:type="dcterms:W3CDTF">2024-09-10T08:41:56Z</dcterms:modified>
</cp:coreProperties>
</file>