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3" r:id="rId1"/>
    <sheet name="旧" sheetId="1" r:id="rId2"/>
    <sheet name="Sheet2" sheetId="2" r:id="rId3"/>
  </sheets>
  <definedNames>
    <definedName name="_xlnm._FilterDatabase" localSheetId="0" hidden="1">新!$A$13:$O$47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4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</authors>
  <commentList>
    <comment ref="B33" authorId="0">
      <text>
        <r>
          <rPr>
            <sz val="9"/>
            <rFont val="宋体"/>
            <charset val="134"/>
          </rPr>
          <t>cw01:
朱敏通知企税按照1.6%扣除</t>
        </r>
      </text>
    </comment>
    <comment ref="A3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<sst xmlns="http://schemas.openxmlformats.org/spreadsheetml/2006/main" count="228" uniqueCount="80">
  <si>
    <t>C10927  宣城市普通国省道命名编号标志调整工程</t>
  </si>
  <si>
    <t>中标日期</t>
  </si>
  <si>
    <t>中标价</t>
  </si>
  <si>
    <t>负责人</t>
  </si>
  <si>
    <t>孙斌</t>
  </si>
  <si>
    <t>建设单位</t>
  </si>
  <si>
    <t>宣城市公路管理局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</si>
  <si>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</si>
  <si>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</si>
  <si>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</si>
  <si>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</si>
  <si>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</si>
  <si>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</si>
  <si>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</si>
  <si>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</si>
  <si>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</si>
  <si>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</si>
  <si>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</si>
  <si>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</si>
  <si>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</si>
  <si>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</si>
  <si>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</si>
  <si>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</si>
  <si>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</si>
  <si>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</si>
  <si>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</si>
  <si>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</si>
  <si>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</si>
  <si>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</si>
  <si>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</si>
  <si>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</si>
  <si>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</si>
  <si>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</si>
  <si>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</si>
  <si>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</si>
  <si>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</si>
  <si>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</si>
  <si>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安徽爰陵建设工程有限公司</t>
  </si>
  <si>
    <t>工程款</t>
  </si>
  <si>
    <t>有</t>
  </si>
  <si>
    <t>徽行</t>
  </si>
  <si>
    <t>吴先啟</t>
  </si>
  <si>
    <t>砂石</t>
  </si>
  <si>
    <t>3次</t>
  </si>
  <si>
    <t>暂扣</t>
  </si>
  <si>
    <t>等审计报告出来、终极结算办理</t>
  </si>
  <si>
    <t>退</t>
  </si>
  <si>
    <t>企税（成本不够）</t>
  </si>
  <si>
    <t>扣</t>
  </si>
  <si>
    <t>手续费</t>
  </si>
  <si>
    <t>2次</t>
  </si>
  <si>
    <t>企税1.6%</t>
  </si>
  <si>
    <t>增值税及附加</t>
  </si>
  <si>
    <t>代办费</t>
  </si>
  <si>
    <t>1次扣</t>
  </si>
  <si>
    <t>建造师占用费</t>
  </si>
  <si>
    <t>管理费</t>
  </si>
  <si>
    <t>全部扣除</t>
  </si>
  <si>
    <t>应提供成本</t>
  </si>
  <si>
    <t>可支付金额</t>
  </si>
  <si>
    <t>尚需提供成本</t>
  </si>
  <si>
    <t>公司代缴税金：</t>
  </si>
  <si>
    <t>税种</t>
  </si>
  <si>
    <t>税额</t>
  </si>
  <si>
    <t>19.7月开票扣税</t>
  </si>
  <si>
    <t>20.1月开票扣税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</si>
  <si>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</si>
  <si>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</si>
  <si>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</si>
  <si>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</si>
  <si>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</si>
  <si>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</si>
  <si>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</si>
  <si>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</si>
  <si>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</si>
  <si>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</si>
  <si>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 xml:space="preserve"> </t>
  </si>
  <si>
    <t>宣城市普通国省道命名编号标志调整工程</t>
  </si>
  <si>
    <t>孙容</t>
  </si>
  <si>
    <t>20.1月开票未预缴税款，有承诺书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</si>
</sst>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178" formatCode="#,##0.00_ "/>
    <numFmt numFmtId="43" formatCode="_ * #,##0.00_ ;_ * \-#,##0.00_ ;_ * &quot;-&quot;??_ ;_ @_ "/>
    <numFmt numFmtId="41" formatCode="_ * #,##0_ ;_ * \-#,##0_ ;_ * &quot;-&quot;_ ;_ @_ "/>
    <numFmt numFmtId="179" formatCode="yyyy&quot;年&quot;m&quot;月&quot;;@"/>
    <numFmt numFmtId="180" formatCode="#,##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43" fontId="1" fillId="2" borderId="2" xfId="8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8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400050</xdr:colOff>
      <xdr:row>47</xdr:row>
      <xdr:rowOff>47625</xdr:rowOff>
    </xdr:from>
    <xdr:to>
      <xdr:col>8</xdr:col>
      <xdr:colOff>175895</xdr:colOff>
      <xdr:row>62</xdr:row>
      <xdr:rowOff>75565</xdr:rowOff>
    </xdr:to>
    <xdr:pic>
      <xdr:nvPicPr>
        <xdr:cNvPr id="2" name="图片 1" descr="新文档 2020-01-17 16.13.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53025" y="10841990"/>
          <a:ext cx="1585595" cy="2342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400050</xdr:colOff>
      <xdr:row>44</xdr:row>
      <xdr:rowOff>47625</xdr:rowOff>
    </xdr:from>
    <xdr:to>
      <xdr:col>8</xdr:col>
      <xdr:colOff>175895</xdr:colOff>
      <xdr:row>59</xdr:row>
      <xdr:rowOff>75565</xdr:rowOff>
    </xdr:to>
    <xdr:pic>
      <xdr:nvPicPr>
        <xdr:cNvPr id="2" name="图片 1" descr="新文档 2020-01-17 16.13.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53025" y="10156190"/>
          <a:ext cx="1585595" cy="2342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topLeftCell="A19" workbookViewId="0">
      <selection activeCell="K39" sqref="K39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43487</v>
      </c>
      <c r="C2" s="11" t="s">
        <v>2</v>
      </c>
      <c r="D2" s="12">
        <v>2468596</v>
      </c>
      <c r="E2" s="13" t="s">
        <v>3</v>
      </c>
      <c r="F2" s="11" t="s">
        <v>4</v>
      </c>
      <c r="G2" s="14" t="s">
        <v>5</v>
      </c>
      <c r="H2" s="15" t="s">
        <v>6</v>
      </c>
      <c r="I2" s="47"/>
      <c r="J2" s="48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49"/>
      <c r="J3" s="17"/>
      <c r="K3" s="17"/>
      <c r="L3" s="17"/>
    </row>
    <row r="4" ht="18" customHeight="1" spans="1:12">
      <c r="A4" s="2" t="s">
        <v>9</v>
      </c>
      <c r="H4" s="17"/>
      <c r="I4" s="49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43661</v>
      </c>
      <c r="B7" s="11">
        <f t="shared" ref="B7:B10" si="0">G7/(1+C7+E7)</f>
        <v>2067443.11926605</v>
      </c>
      <c r="C7" s="23">
        <v>0.02</v>
      </c>
      <c r="D7" s="58">
        <f t="shared" ref="D7:D10" si="1">G7/(1+E7+C7)*C7</f>
        <v>41348.8623853211</v>
      </c>
      <c r="E7" s="23">
        <v>0.07</v>
      </c>
      <c r="F7" s="11">
        <f t="shared" ref="F7:F10" si="2">G7/(1+C7+E7)*E7</f>
        <v>144721.018348624</v>
      </c>
      <c r="G7" s="59">
        <v>2253513</v>
      </c>
      <c r="H7" s="21">
        <v>43672</v>
      </c>
      <c r="I7" s="11">
        <v>1802810</v>
      </c>
      <c r="J7" s="50" t="s">
        <v>21</v>
      </c>
    </row>
    <row r="8" ht="18" customHeight="1" spans="1:10">
      <c r="A8" s="21">
        <v>43847</v>
      </c>
      <c r="B8" s="11">
        <f t="shared" si="0"/>
        <v>117362.385321101</v>
      </c>
      <c r="C8" s="23">
        <v>0.02</v>
      </c>
      <c r="D8" s="58">
        <f t="shared" si="1"/>
        <v>2347.24770642202</v>
      </c>
      <c r="E8" s="23">
        <v>0.07</v>
      </c>
      <c r="F8" s="11">
        <f t="shared" si="2"/>
        <v>8215.36697247706</v>
      </c>
      <c r="G8" s="59">
        <v>127925</v>
      </c>
      <c r="H8" s="21">
        <v>43849</v>
      </c>
      <c r="I8" s="11">
        <v>99741</v>
      </c>
      <c r="J8" s="50" t="s">
        <v>21</v>
      </c>
    </row>
    <row r="9" ht="18" customHeight="1" spans="1:10">
      <c r="A9" s="21"/>
      <c r="B9" s="11">
        <f t="shared" si="0"/>
        <v>0</v>
      </c>
      <c r="C9" s="23">
        <v>0.02</v>
      </c>
      <c r="D9" s="58">
        <f t="shared" si="1"/>
        <v>0</v>
      </c>
      <c r="E9" s="23">
        <v>0.08</v>
      </c>
      <c r="F9" s="11">
        <f t="shared" si="2"/>
        <v>0</v>
      </c>
      <c r="G9" s="60"/>
      <c r="H9" s="21">
        <v>44235</v>
      </c>
      <c r="I9" s="11">
        <v>239443</v>
      </c>
      <c r="J9" s="50" t="s">
        <v>22</v>
      </c>
    </row>
    <row r="10" ht="18" customHeight="1" spans="1:10">
      <c r="A10" s="21"/>
      <c r="B10" s="11">
        <f t="shared" si="0"/>
        <v>0</v>
      </c>
      <c r="C10" s="23">
        <v>0.02</v>
      </c>
      <c r="D10" s="58">
        <f t="shared" si="1"/>
        <v>0</v>
      </c>
      <c r="E10" s="23">
        <v>0.08</v>
      </c>
      <c r="F10" s="11">
        <f t="shared" si="2"/>
        <v>0</v>
      </c>
      <c r="G10" s="60"/>
      <c r="H10" s="21"/>
      <c r="I10" s="11"/>
      <c r="J10" s="50"/>
    </row>
    <row r="11" ht="18" customHeight="1" spans="1:10">
      <c r="A11" s="27" t="s">
        <v>23</v>
      </c>
      <c r="B11" s="61">
        <f t="shared" ref="B11:G11" si="3">SUM(B7:B10)</f>
        <v>2184805.50458716</v>
      </c>
      <c r="C11" s="29"/>
      <c r="D11" s="29">
        <f t="shared" si="3"/>
        <v>43696.1100917431</v>
      </c>
      <c r="E11" s="29"/>
      <c r="F11" s="62">
        <f t="shared" si="3"/>
        <v>152936.385321101</v>
      </c>
      <c r="G11" s="29">
        <f t="shared" si="3"/>
        <v>2381438</v>
      </c>
      <c r="H11" s="32"/>
      <c r="I11" s="29">
        <f>SUM(I7:I10)</f>
        <v>2141994</v>
      </c>
      <c r="J11" s="32"/>
    </row>
    <row r="12" ht="18" customHeight="1" spans="1:12">
      <c r="A12" s="2" t="s">
        <v>24</v>
      </c>
      <c r="I12" s="3">
        <f>G11-I11</f>
        <v>239444</v>
      </c>
      <c r="J12" s="4"/>
      <c r="K12" s="4"/>
      <c r="L12" s="5"/>
    </row>
    <row r="13" ht="18" customHeight="1" spans="1:15">
      <c r="A13" s="33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1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4">
        <v>43647</v>
      </c>
      <c r="B14" s="63">
        <f t="shared" ref="B14:B20" si="4">ROUND(G14/(1+E14),2)</f>
        <v>1651376.15</v>
      </c>
      <c r="C14" s="35"/>
      <c r="D14" s="36"/>
      <c r="E14" s="37">
        <v>0.09</v>
      </c>
      <c r="F14" s="63">
        <f t="shared" ref="F14:F20" si="5">ROUND(G14/(1+E14)*E14,2)</f>
        <v>148623.85</v>
      </c>
      <c r="G14" s="60">
        <v>1800000</v>
      </c>
      <c r="H14" s="21">
        <v>43678</v>
      </c>
      <c r="I14" s="11">
        <v>1317386</v>
      </c>
      <c r="J14" s="50" t="s">
        <v>21</v>
      </c>
      <c r="K14" s="52" t="s">
        <v>37</v>
      </c>
      <c r="L14" s="53" t="s">
        <v>38</v>
      </c>
      <c r="M14" s="54" t="s">
        <v>39</v>
      </c>
      <c r="N14" s="54"/>
      <c r="O14" s="53"/>
    </row>
    <row r="15" s="1" customFormat="1" ht="18" customHeight="1" spans="1:15">
      <c r="A15" s="34">
        <v>43647</v>
      </c>
      <c r="B15" s="63">
        <f t="shared" si="4"/>
        <v>348100</v>
      </c>
      <c r="C15" s="35"/>
      <c r="D15" s="36"/>
      <c r="E15" s="37"/>
      <c r="F15" s="63">
        <f t="shared" si="5"/>
        <v>0</v>
      </c>
      <c r="G15" s="60">
        <v>348100</v>
      </c>
      <c r="H15" s="21">
        <v>43678</v>
      </c>
      <c r="I15" s="11">
        <v>348100</v>
      </c>
      <c r="J15" s="50" t="s">
        <v>40</v>
      </c>
      <c r="K15" s="52" t="s">
        <v>41</v>
      </c>
      <c r="L15" s="53" t="s">
        <v>42</v>
      </c>
      <c r="M15" s="54"/>
      <c r="N15" s="54"/>
      <c r="O15" s="53"/>
    </row>
    <row r="16" s="1" customFormat="1" ht="18" customHeight="1" spans="1:15">
      <c r="A16" s="34"/>
      <c r="B16" s="63">
        <f t="shared" si="4"/>
        <v>0</v>
      </c>
      <c r="C16" s="35"/>
      <c r="D16" s="36"/>
      <c r="E16" s="37"/>
      <c r="F16" s="63">
        <f t="shared" si="5"/>
        <v>0</v>
      </c>
      <c r="G16" s="60"/>
      <c r="H16" s="21">
        <v>43852</v>
      </c>
      <c r="I16" s="11">
        <v>79491</v>
      </c>
      <c r="J16" s="50" t="s">
        <v>21</v>
      </c>
      <c r="K16" s="52" t="s">
        <v>37</v>
      </c>
      <c r="L16" s="53" t="s">
        <v>38</v>
      </c>
      <c r="M16" s="54"/>
      <c r="N16" s="54"/>
      <c r="O16" s="53"/>
    </row>
    <row r="17" s="1" customFormat="1" ht="18" customHeight="1" spans="1:15">
      <c r="A17" s="34"/>
      <c r="B17" s="63">
        <f t="shared" si="4"/>
        <v>0</v>
      </c>
      <c r="C17" s="35"/>
      <c r="D17" s="36"/>
      <c r="E17" s="37"/>
      <c r="F17" s="63">
        <f t="shared" si="5"/>
        <v>0</v>
      </c>
      <c r="G17" s="60"/>
      <c r="H17" s="21">
        <v>44237</v>
      </c>
      <c r="I17" s="11">
        <v>152251</v>
      </c>
      <c r="J17" s="50" t="s">
        <v>21</v>
      </c>
      <c r="K17" s="65" t="s">
        <v>37</v>
      </c>
      <c r="L17" s="53" t="s">
        <v>38</v>
      </c>
      <c r="M17" s="54"/>
      <c r="N17" s="54"/>
      <c r="O17" s="53"/>
    </row>
    <row r="18" s="1" customFormat="1" ht="18" customHeight="1" spans="1:15">
      <c r="A18" s="34"/>
      <c r="B18" s="63">
        <f t="shared" si="4"/>
        <v>0</v>
      </c>
      <c r="C18" s="35"/>
      <c r="D18" s="36"/>
      <c r="E18" s="37"/>
      <c r="F18" s="63">
        <f t="shared" si="5"/>
        <v>0</v>
      </c>
      <c r="G18" s="60"/>
      <c r="H18" s="21"/>
      <c r="I18" s="11"/>
      <c r="J18" s="50"/>
      <c r="K18" s="52"/>
      <c r="L18" s="53"/>
      <c r="M18" s="54"/>
      <c r="N18" s="54"/>
      <c r="O18" s="53"/>
    </row>
    <row r="19" s="1" customFormat="1" ht="18" customHeight="1" spans="1:15">
      <c r="A19" s="34"/>
      <c r="B19" s="63">
        <f t="shared" si="4"/>
        <v>0</v>
      </c>
      <c r="C19" s="35"/>
      <c r="D19" s="36"/>
      <c r="E19" s="37"/>
      <c r="F19" s="63">
        <f t="shared" si="5"/>
        <v>0</v>
      </c>
      <c r="G19" s="60"/>
      <c r="H19" s="21"/>
      <c r="I19" s="11"/>
      <c r="J19" s="50"/>
      <c r="K19" s="52"/>
      <c r="L19" s="53"/>
      <c r="M19" s="54"/>
      <c r="N19" s="54"/>
      <c r="O19" s="53"/>
    </row>
    <row r="20" s="1" customFormat="1" ht="18" customHeight="1" spans="1:15">
      <c r="A20" s="34"/>
      <c r="B20" s="63">
        <f t="shared" si="4"/>
        <v>0</v>
      </c>
      <c r="C20" s="35"/>
      <c r="D20" s="36"/>
      <c r="E20" s="37"/>
      <c r="F20" s="63">
        <f t="shared" si="5"/>
        <v>0</v>
      </c>
      <c r="G20" s="60"/>
      <c r="H20" s="21"/>
      <c r="I20" s="11"/>
      <c r="J20" s="50"/>
      <c r="K20" s="52"/>
      <c r="L20" s="53"/>
      <c r="M20" s="54"/>
      <c r="N20" s="54"/>
      <c r="O20" s="53"/>
    </row>
    <row r="21" s="1" customFormat="1" ht="18" customHeight="1" spans="1:15">
      <c r="A21" s="34"/>
      <c r="B21" s="63"/>
      <c r="C21" s="35"/>
      <c r="D21" s="36"/>
      <c r="E21" s="37"/>
      <c r="F21" s="63"/>
      <c r="G21" s="60"/>
      <c r="H21" s="21"/>
      <c r="I21" s="11"/>
      <c r="J21" s="50"/>
      <c r="K21" s="52"/>
      <c r="L21" s="53"/>
      <c r="M21" s="54"/>
      <c r="N21" s="54"/>
      <c r="O21" s="53"/>
    </row>
    <row r="22" s="1" customFormat="1" ht="18" customHeight="1" spans="1:15">
      <c r="A22" s="34"/>
      <c r="B22" s="63"/>
      <c r="C22" s="35"/>
      <c r="D22" s="36"/>
      <c r="E22" s="37"/>
      <c r="F22" s="63"/>
      <c r="G22" s="60"/>
      <c r="H22" s="21"/>
      <c r="I22" s="11"/>
      <c r="J22" s="50"/>
      <c r="K22" s="52"/>
      <c r="L22" s="53"/>
      <c r="M22" s="54"/>
      <c r="N22" s="54"/>
      <c r="O22" s="53"/>
    </row>
    <row r="23" s="1" customFormat="1" ht="18" customHeight="1" spans="1:15">
      <c r="A23" s="34"/>
      <c r="B23" s="63"/>
      <c r="C23" s="35"/>
      <c r="D23" s="36"/>
      <c r="E23" s="37"/>
      <c r="F23" s="63"/>
      <c r="G23" s="60"/>
      <c r="H23" s="21" t="s">
        <v>43</v>
      </c>
      <c r="I23" s="11">
        <v>100000</v>
      </c>
      <c r="J23" s="50" t="s">
        <v>44</v>
      </c>
      <c r="K23" s="52" t="s">
        <v>45</v>
      </c>
      <c r="L23" s="53"/>
      <c r="M23" s="54"/>
      <c r="N23" s="54"/>
      <c r="O23" s="53"/>
    </row>
    <row r="24" s="1" customFormat="1" ht="18" customHeight="1" spans="1:15">
      <c r="A24" s="34"/>
      <c r="B24" s="63"/>
      <c r="C24" s="35"/>
      <c r="D24" s="36"/>
      <c r="E24" s="37"/>
      <c r="F24" s="63"/>
      <c r="G24" s="60"/>
      <c r="H24" s="21" t="s">
        <v>43</v>
      </c>
      <c r="I24" s="11">
        <v>-12908</v>
      </c>
      <c r="J24" s="50" t="s">
        <v>46</v>
      </c>
      <c r="K24" s="52" t="s">
        <v>47</v>
      </c>
      <c r="L24" s="53"/>
      <c r="M24" s="54"/>
      <c r="N24" s="54"/>
      <c r="O24" s="53"/>
    </row>
    <row r="25" s="1" customFormat="1" ht="18" customHeight="1" spans="1:15">
      <c r="A25" s="34"/>
      <c r="B25" s="63">
        <f t="shared" ref="B25:B35" si="6">ROUND(G25/(1+E25),2)</f>
        <v>0</v>
      </c>
      <c r="C25" s="35"/>
      <c r="D25" s="36"/>
      <c r="E25" s="37"/>
      <c r="F25" s="63">
        <f t="shared" ref="F25:F35" si="7">ROUND(G25/(1+E25)*E25,2)</f>
        <v>0</v>
      </c>
      <c r="G25" s="60"/>
      <c r="H25" s="21" t="s">
        <v>43</v>
      </c>
      <c r="I25" s="11">
        <v>100</v>
      </c>
      <c r="J25" s="50" t="s">
        <v>48</v>
      </c>
      <c r="K25" s="52" t="s">
        <v>49</v>
      </c>
      <c r="L25" s="53"/>
      <c r="M25" s="54"/>
      <c r="N25" s="54"/>
      <c r="O25" s="53"/>
    </row>
    <row r="26" s="1" customFormat="1" ht="18" customHeight="1" spans="1:15">
      <c r="A26" s="34"/>
      <c r="B26" s="63">
        <f t="shared" si="6"/>
        <v>0</v>
      </c>
      <c r="C26" s="35"/>
      <c r="D26" s="36"/>
      <c r="E26" s="37"/>
      <c r="F26" s="63">
        <f t="shared" si="7"/>
        <v>0</v>
      </c>
      <c r="G26" s="60"/>
      <c r="H26" s="21" t="s">
        <v>50</v>
      </c>
      <c r="I26" s="11">
        <v>50</v>
      </c>
      <c r="J26" s="50" t="s">
        <v>48</v>
      </c>
      <c r="K26" s="52" t="s">
        <v>49</v>
      </c>
      <c r="L26" s="53"/>
      <c r="M26" s="54"/>
      <c r="N26" s="54"/>
      <c r="O26" s="53"/>
    </row>
    <row r="27" s="1" customFormat="1" ht="18" customHeight="1" spans="1:15">
      <c r="A27" s="34"/>
      <c r="B27" s="63">
        <f t="shared" si="6"/>
        <v>0</v>
      </c>
      <c r="C27" s="35"/>
      <c r="D27" s="36"/>
      <c r="E27" s="37"/>
      <c r="F27" s="63">
        <f t="shared" si="7"/>
        <v>0</v>
      </c>
      <c r="G27" s="60"/>
      <c r="H27" s="21" t="s">
        <v>50</v>
      </c>
      <c r="I27" s="11">
        <v>12908</v>
      </c>
      <c r="J27" s="50" t="s">
        <v>44</v>
      </c>
      <c r="K27" s="52" t="s">
        <v>47</v>
      </c>
      <c r="L27" s="53"/>
      <c r="M27" s="54"/>
      <c r="N27" s="54"/>
      <c r="O27" s="53"/>
    </row>
    <row r="28" s="1" customFormat="1" ht="18" customHeight="1" spans="1:15">
      <c r="A28" s="34"/>
      <c r="B28" s="63">
        <f t="shared" si="6"/>
        <v>0</v>
      </c>
      <c r="C28" s="35"/>
      <c r="D28" s="36"/>
      <c r="E28" s="37"/>
      <c r="F28" s="63">
        <f t="shared" si="7"/>
        <v>0</v>
      </c>
      <c r="G28" s="60"/>
      <c r="H28" s="21" t="s">
        <v>50</v>
      </c>
      <c r="I28" s="11">
        <v>2047</v>
      </c>
      <c r="J28" s="50" t="s">
        <v>48</v>
      </c>
      <c r="K28" s="52" t="s">
        <v>51</v>
      </c>
      <c r="L28" s="53"/>
      <c r="M28" s="54"/>
      <c r="N28" s="54"/>
      <c r="O28" s="53"/>
    </row>
    <row r="29" s="1" customFormat="1" ht="18" customHeight="1" spans="1:15">
      <c r="A29" s="34"/>
      <c r="B29" s="63">
        <f t="shared" si="6"/>
        <v>0</v>
      </c>
      <c r="C29" s="35"/>
      <c r="D29" s="36"/>
      <c r="E29" s="37"/>
      <c r="F29" s="63">
        <f t="shared" si="7"/>
        <v>0</v>
      </c>
      <c r="G29" s="60"/>
      <c r="H29" s="21" t="s">
        <v>50</v>
      </c>
      <c r="I29" s="11">
        <v>4745</v>
      </c>
      <c r="J29" s="50" t="s">
        <v>48</v>
      </c>
      <c r="K29" s="52" t="s">
        <v>52</v>
      </c>
      <c r="L29" s="53"/>
      <c r="M29" s="54"/>
      <c r="N29" s="54"/>
      <c r="O29" s="53"/>
    </row>
    <row r="30" s="1" customFormat="1" ht="18" customHeight="1" spans="1:15">
      <c r="A30" s="34"/>
      <c r="B30" s="63">
        <f t="shared" si="6"/>
        <v>0</v>
      </c>
      <c r="C30" s="35"/>
      <c r="D30" s="36"/>
      <c r="E30" s="37"/>
      <c r="F30" s="63">
        <f t="shared" si="7"/>
        <v>0</v>
      </c>
      <c r="G30" s="60"/>
      <c r="H30" s="21" t="s">
        <v>50</v>
      </c>
      <c r="I30" s="11">
        <v>500</v>
      </c>
      <c r="J30" s="50" t="s">
        <v>48</v>
      </c>
      <c r="K30" s="52" t="s">
        <v>53</v>
      </c>
      <c r="L30" s="53"/>
      <c r="M30" s="54"/>
      <c r="N30" s="54"/>
      <c r="O30" s="53"/>
    </row>
    <row r="31" s="1" customFormat="1" ht="18" customHeight="1" spans="1:15">
      <c r="A31" s="34"/>
      <c r="B31" s="63">
        <f t="shared" si="6"/>
        <v>0</v>
      </c>
      <c r="C31" s="35"/>
      <c r="D31" s="36"/>
      <c r="E31" s="37"/>
      <c r="F31" s="63">
        <f t="shared" si="7"/>
        <v>0</v>
      </c>
      <c r="G31" s="60"/>
      <c r="H31" s="21" t="s">
        <v>54</v>
      </c>
      <c r="I31" s="11">
        <v>33080</v>
      </c>
      <c r="J31" s="50" t="s">
        <v>48</v>
      </c>
      <c r="K31" s="52" t="s">
        <v>51</v>
      </c>
      <c r="L31" s="53"/>
      <c r="M31" s="54"/>
      <c r="N31" s="54"/>
      <c r="O31" s="53"/>
    </row>
    <row r="32" s="1" customFormat="1" ht="18" customHeight="1" spans="1:15">
      <c r="A32" s="34"/>
      <c r="B32" s="63">
        <f t="shared" si="6"/>
        <v>0</v>
      </c>
      <c r="C32" s="35"/>
      <c r="D32" s="36"/>
      <c r="E32" s="37"/>
      <c r="F32" s="63">
        <f t="shared" si="7"/>
        <v>0</v>
      </c>
      <c r="G32" s="60"/>
      <c r="H32" s="21" t="s">
        <v>54</v>
      </c>
      <c r="I32" s="11">
        <v>500</v>
      </c>
      <c r="J32" s="50" t="s">
        <v>48</v>
      </c>
      <c r="K32" s="52" t="s">
        <v>53</v>
      </c>
      <c r="L32" s="53"/>
      <c r="M32" s="54"/>
      <c r="N32" s="54"/>
      <c r="O32" s="53"/>
    </row>
    <row r="33" s="1" customFormat="1" ht="18" customHeight="1" spans="1:15">
      <c r="A33" s="34"/>
      <c r="B33" s="63">
        <f t="shared" si="6"/>
        <v>0</v>
      </c>
      <c r="C33" s="35"/>
      <c r="D33" s="36"/>
      <c r="E33" s="37"/>
      <c r="F33" s="63">
        <f t="shared" si="7"/>
        <v>0</v>
      </c>
      <c r="G33" s="60"/>
      <c r="H33" s="21" t="s">
        <v>54</v>
      </c>
      <c r="I33" s="11">
        <v>5000</v>
      </c>
      <c r="J33" s="50" t="s">
        <v>48</v>
      </c>
      <c r="K33" s="52" t="s">
        <v>55</v>
      </c>
      <c r="L33" s="53"/>
      <c r="M33" s="54"/>
      <c r="N33" s="54"/>
      <c r="O33" s="53"/>
    </row>
    <row r="34" s="1" customFormat="1" ht="18" customHeight="1" spans="1:15">
      <c r="A34" s="34"/>
      <c r="B34" s="63">
        <f t="shared" si="6"/>
        <v>98744</v>
      </c>
      <c r="C34" s="35"/>
      <c r="D34" s="36"/>
      <c r="E34" s="37"/>
      <c r="F34" s="63">
        <f t="shared" si="7"/>
        <v>0</v>
      </c>
      <c r="G34" s="60">
        <v>98744</v>
      </c>
      <c r="H34" s="21" t="s">
        <v>54</v>
      </c>
      <c r="I34" s="11">
        <f>G34</f>
        <v>98744</v>
      </c>
      <c r="J34" s="50" t="s">
        <v>48</v>
      </c>
      <c r="K34" s="52" t="s">
        <v>56</v>
      </c>
      <c r="L34" s="53" t="s">
        <v>57</v>
      </c>
      <c r="M34" s="54"/>
      <c r="N34" s="54"/>
      <c r="O34" s="53"/>
    </row>
    <row r="35" ht="18" customHeight="1" spans="1:15">
      <c r="A35" s="29" t="s">
        <v>23</v>
      </c>
      <c r="B35" s="61">
        <f>SUM(B14:B34)</f>
        <v>2098220.15</v>
      </c>
      <c r="C35" s="29"/>
      <c r="D35" s="38"/>
      <c r="E35" s="38"/>
      <c r="F35" s="62">
        <f>SUM(F14:F34)</f>
        <v>148623.85</v>
      </c>
      <c r="G35" s="64">
        <f>SUM(G14:G34)</f>
        <v>2246844</v>
      </c>
      <c r="H35" s="40"/>
      <c r="I35" s="29">
        <f>SUM(I14:I34)</f>
        <v>2141994</v>
      </c>
      <c r="J35" s="55"/>
      <c r="K35" s="38"/>
      <c r="L35" s="32"/>
      <c r="M35" s="50"/>
      <c r="N35" s="50"/>
      <c r="O35" s="32"/>
    </row>
    <row r="36" ht="18" customHeight="1" spans="1:14">
      <c r="A36" s="41" t="s">
        <v>58</v>
      </c>
      <c r="B36" s="41">
        <f>B11*0.936</f>
        <v>2044977.95229358</v>
      </c>
      <c r="C36" s="41"/>
      <c r="D36" s="43"/>
      <c r="E36" s="43"/>
      <c r="F36" s="42"/>
      <c r="G36" s="41">
        <f>G11-G35</f>
        <v>134594</v>
      </c>
      <c r="H36" s="20" t="s">
        <v>59</v>
      </c>
      <c r="I36" s="29">
        <f>I11-I35</f>
        <v>0</v>
      </c>
      <c r="J36" s="6"/>
      <c r="K36" s="56"/>
      <c r="M36" s="57"/>
      <c r="N36" s="57"/>
    </row>
    <row r="37" ht="18" customHeight="1" spans="1:14">
      <c r="A37" s="41" t="s">
        <v>60</v>
      </c>
      <c r="B37" s="41">
        <f>B36-B35</f>
        <v>-53242.19770642</v>
      </c>
      <c r="C37" s="41"/>
      <c r="D37" s="43"/>
      <c r="E37" s="43"/>
      <c r="F37" s="42"/>
      <c r="G37" s="42"/>
      <c r="H37" s="44"/>
      <c r="I37" s="42"/>
      <c r="J37" s="6"/>
      <c r="K37" s="56"/>
      <c r="M37" s="57"/>
      <c r="N37" s="57"/>
    </row>
    <row r="38" ht="18" customHeight="1" spans="1:3">
      <c r="A38" s="2" t="s">
        <v>61</v>
      </c>
      <c r="C38" s="2"/>
    </row>
    <row r="39" ht="18" customHeight="1" spans="1:9">
      <c r="A39" s="20" t="s">
        <v>62</v>
      </c>
      <c r="B39" s="19" t="s">
        <v>63</v>
      </c>
      <c r="C39" s="32"/>
      <c r="D39" s="20" t="s">
        <v>62</v>
      </c>
      <c r="E39" s="18" t="s">
        <v>16</v>
      </c>
      <c r="F39" s="19" t="s">
        <v>63</v>
      </c>
      <c r="G39" s="19" t="s">
        <v>64</v>
      </c>
      <c r="I39" s="19" t="s">
        <v>65</v>
      </c>
    </row>
    <row r="40" ht="18" customHeight="1" spans="1:9">
      <c r="A40" s="32" t="s">
        <v>66</v>
      </c>
      <c r="B40" s="16">
        <f>(B36-B35)*0.25</f>
        <v>-13310.549426605</v>
      </c>
      <c r="C40" s="32"/>
      <c r="D40" s="27" t="s">
        <v>67</v>
      </c>
      <c r="E40" s="20" t="s">
        <v>68</v>
      </c>
      <c r="F40" s="31">
        <f>F11-F35</f>
        <v>4312.53532110099</v>
      </c>
      <c r="G40" s="31">
        <v>0</v>
      </c>
      <c r="I40" s="31">
        <f>F7+F8-F14</f>
        <v>4312.53532110105</v>
      </c>
    </row>
    <row r="41" ht="18" customHeight="1" spans="1:9">
      <c r="A41" s="32" t="s">
        <v>69</v>
      </c>
      <c r="B41" s="45" t="s">
        <v>70</v>
      </c>
      <c r="C41" s="32"/>
      <c r="D41" s="46" t="s">
        <v>71</v>
      </c>
      <c r="E41" s="13">
        <v>0.05</v>
      </c>
      <c r="F41" s="22">
        <f>F40*E41</f>
        <v>215.62676605505</v>
      </c>
      <c r="G41" s="22">
        <v>0</v>
      </c>
      <c r="I41" s="22">
        <f>I40*0.07</f>
        <v>301.877472477074</v>
      </c>
    </row>
    <row r="42" ht="18" customHeight="1" spans="1:9">
      <c r="A42" s="32" t="s">
        <v>72</v>
      </c>
      <c r="B42" s="45" t="s">
        <v>70</v>
      </c>
      <c r="C42" s="32"/>
      <c r="D42" s="46" t="s">
        <v>73</v>
      </c>
      <c r="E42" s="13">
        <v>0.03</v>
      </c>
      <c r="F42" s="22">
        <f>F40*E42</f>
        <v>129.37605963303</v>
      </c>
      <c r="G42" s="22">
        <v>0</v>
      </c>
      <c r="I42" s="22">
        <f>I40*E42</f>
        <v>129.376059633032</v>
      </c>
    </row>
    <row r="43" ht="18" customHeight="1" spans="1:9">
      <c r="A43" s="32"/>
      <c r="B43" s="22"/>
      <c r="C43" s="32"/>
      <c r="D43" s="46" t="s">
        <v>74</v>
      </c>
      <c r="E43" s="13">
        <v>0.02</v>
      </c>
      <c r="F43" s="22">
        <f>F40*E43</f>
        <v>86.2507064220199</v>
      </c>
      <c r="G43" s="22">
        <v>0</v>
      </c>
      <c r="I43" s="22">
        <f>I40*E43</f>
        <v>86.250706422021</v>
      </c>
    </row>
    <row r="44" ht="18" customHeight="1" spans="1:9">
      <c r="A44" s="27" t="s">
        <v>75</v>
      </c>
      <c r="B44" s="28">
        <f>SUM(B40:B43)</f>
        <v>-13310.549426605</v>
      </c>
      <c r="C44" s="32"/>
      <c r="D44" s="33" t="s">
        <v>75</v>
      </c>
      <c r="E44" s="27"/>
      <c r="F44" s="31">
        <f>SUM(F40:F43)</f>
        <v>4743.78885321109</v>
      </c>
      <c r="G44" s="31">
        <v>0</v>
      </c>
      <c r="I44" s="31">
        <f>SUM(I40:I43)</f>
        <v>4830.03955963318</v>
      </c>
    </row>
    <row r="45" ht="18" customHeight="1" spans="3:7">
      <c r="C45" s="2"/>
      <c r="D45" s="18" t="s">
        <v>23</v>
      </c>
      <c r="E45" s="29"/>
      <c r="F45" s="30">
        <f>F44</f>
        <v>4743.78885321109</v>
      </c>
      <c r="G45" s="30"/>
    </row>
    <row r="46" ht="18" customHeight="1" spans="3:9">
      <c r="C46" s="2"/>
      <c r="D46" s="29" t="s">
        <v>66</v>
      </c>
      <c r="E46" s="38">
        <v>0.016</v>
      </c>
      <c r="F46" s="30">
        <f>G11*E46</f>
        <v>38103.008</v>
      </c>
      <c r="G46" s="30">
        <f>B7*E46</f>
        <v>33079.0899082569</v>
      </c>
      <c r="I46" s="30">
        <f>G8*E46</f>
        <v>2046.8</v>
      </c>
    </row>
    <row r="47" ht="18" customHeight="1" spans="3:10">
      <c r="C47" s="2"/>
      <c r="J47" s="5" t="s">
        <v>76</v>
      </c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autoFilter ref="A13:O4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opLeftCell="A4" workbookViewId="0">
      <selection activeCell="K28" sqref="K2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77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43487</v>
      </c>
      <c r="C2" s="11" t="s">
        <v>2</v>
      </c>
      <c r="D2" s="12">
        <v>2468596</v>
      </c>
      <c r="E2" s="13" t="s">
        <v>3</v>
      </c>
      <c r="F2" s="11" t="s">
        <v>78</v>
      </c>
      <c r="G2" s="14" t="s">
        <v>5</v>
      </c>
      <c r="H2" s="15" t="s">
        <v>6</v>
      </c>
      <c r="I2" s="47"/>
      <c r="J2" s="48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49"/>
      <c r="J3" s="17"/>
      <c r="K3" s="17"/>
      <c r="L3" s="17"/>
    </row>
    <row r="4" ht="18" customHeight="1" spans="1:12">
      <c r="A4" s="2" t="s">
        <v>9</v>
      </c>
      <c r="H4" s="17"/>
      <c r="I4" s="49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43661</v>
      </c>
      <c r="B7" s="22">
        <f t="shared" ref="B7:B8" si="0">G7/(1+C7+E7)</f>
        <v>2067443.11926605</v>
      </c>
      <c r="C7" s="23">
        <v>0.02</v>
      </c>
      <c r="D7" s="24">
        <f t="shared" ref="D7:D8" si="1">G7/(1+E7+C7)*C7</f>
        <v>41348.8623853211</v>
      </c>
      <c r="E7" s="23">
        <v>0.07</v>
      </c>
      <c r="F7" s="22">
        <f t="shared" ref="F7:F8" si="2">G7/(1+C7+E7)*E7</f>
        <v>144721.018348624</v>
      </c>
      <c r="G7" s="25">
        <v>2253513</v>
      </c>
      <c r="H7" s="21">
        <v>43672</v>
      </c>
      <c r="I7" s="22">
        <v>1802810</v>
      </c>
      <c r="J7" s="50" t="s">
        <v>21</v>
      </c>
    </row>
    <row r="8" ht="18" customHeight="1" spans="1:10">
      <c r="A8" s="21">
        <v>43847</v>
      </c>
      <c r="B8" s="22">
        <f t="shared" si="0"/>
        <v>117362.385321101</v>
      </c>
      <c r="C8" s="23">
        <v>0.02</v>
      </c>
      <c r="D8" s="24">
        <f t="shared" si="1"/>
        <v>2347.24770642202</v>
      </c>
      <c r="E8" s="23">
        <v>0.07</v>
      </c>
      <c r="F8" s="22">
        <f t="shared" si="2"/>
        <v>8215.36697247706</v>
      </c>
      <c r="G8" s="25">
        <v>127925</v>
      </c>
      <c r="H8" s="21">
        <v>43849</v>
      </c>
      <c r="I8" s="22">
        <v>99741</v>
      </c>
      <c r="J8" s="50" t="s">
        <v>21</v>
      </c>
    </row>
    <row r="9" ht="18" customHeight="1" spans="1:10">
      <c r="A9" s="21"/>
      <c r="B9" s="22">
        <f t="shared" ref="B9:B10" si="3">G9/(1+C9+E9)</f>
        <v>0</v>
      </c>
      <c r="C9" s="23">
        <v>0.02</v>
      </c>
      <c r="D9" s="24">
        <f t="shared" ref="D9:D10" si="4">G9/(1+E9+C9)*C9</f>
        <v>0</v>
      </c>
      <c r="E9" s="23">
        <v>0.08</v>
      </c>
      <c r="F9" s="22">
        <f t="shared" ref="F9:F10" si="5">G9/(1+C9+E9)*E9</f>
        <v>0</v>
      </c>
      <c r="G9" s="26"/>
      <c r="H9" s="21"/>
      <c r="I9" s="22"/>
      <c r="J9" s="50"/>
    </row>
    <row r="10" ht="18" customHeight="1" spans="1:10">
      <c r="A10" s="21"/>
      <c r="B10" s="22">
        <f t="shared" si="3"/>
        <v>0</v>
      </c>
      <c r="C10" s="23">
        <v>0.02</v>
      </c>
      <c r="D10" s="24">
        <f t="shared" si="4"/>
        <v>0</v>
      </c>
      <c r="E10" s="23">
        <v>0.08</v>
      </c>
      <c r="F10" s="22">
        <f t="shared" si="5"/>
        <v>0</v>
      </c>
      <c r="G10" s="26"/>
      <c r="H10" s="21"/>
      <c r="I10" s="22"/>
      <c r="J10" s="50"/>
    </row>
    <row r="11" ht="18" customHeight="1" spans="1:10">
      <c r="A11" s="27" t="s">
        <v>23</v>
      </c>
      <c r="B11" s="28">
        <f>SUM(B7:B10)</f>
        <v>2184805.50458716</v>
      </c>
      <c r="C11" s="29"/>
      <c r="D11" s="30">
        <f t="shared" ref="D11:G11" si="6">SUM(D7:D10)</f>
        <v>43696.1100917431</v>
      </c>
      <c r="E11" s="29"/>
      <c r="F11" s="31">
        <f t="shared" si="6"/>
        <v>152936.385321101</v>
      </c>
      <c r="G11" s="30">
        <f t="shared" si="6"/>
        <v>2381438</v>
      </c>
      <c r="H11" s="32"/>
      <c r="I11" s="30">
        <f>SUM(I7:I10)</f>
        <v>1902551</v>
      </c>
      <c r="J11" s="32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3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1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4">
        <v>43647</v>
      </c>
      <c r="B14" s="16">
        <f t="shared" ref="B14:B27" si="7">ROUND(G14/(1+E14),2)</f>
        <v>1651376.15</v>
      </c>
      <c r="C14" s="35"/>
      <c r="D14" s="36"/>
      <c r="E14" s="37">
        <v>0.09</v>
      </c>
      <c r="F14" s="16">
        <f t="shared" ref="F14:F27" si="8">ROUND(G14/(1+E14)*E14,2)</f>
        <v>148623.85</v>
      </c>
      <c r="G14" s="26">
        <v>1800000</v>
      </c>
      <c r="H14" s="21">
        <v>43678</v>
      </c>
      <c r="I14" s="22">
        <v>1317386</v>
      </c>
      <c r="J14" s="50" t="s">
        <v>21</v>
      </c>
      <c r="K14" s="52" t="s">
        <v>37</v>
      </c>
      <c r="L14" s="53" t="s">
        <v>38</v>
      </c>
      <c r="M14" s="54" t="s">
        <v>39</v>
      </c>
      <c r="N14" s="54"/>
      <c r="O14" s="53"/>
    </row>
    <row r="15" s="1" customFormat="1" ht="18" customHeight="1" spans="1:15">
      <c r="A15" s="34">
        <v>43647</v>
      </c>
      <c r="B15" s="16">
        <f t="shared" si="7"/>
        <v>348100</v>
      </c>
      <c r="C15" s="35"/>
      <c r="D15" s="36"/>
      <c r="E15" s="37"/>
      <c r="F15" s="16">
        <f t="shared" si="8"/>
        <v>0</v>
      </c>
      <c r="G15" s="26">
        <v>348100</v>
      </c>
      <c r="H15" s="21">
        <v>43678</v>
      </c>
      <c r="I15" s="22">
        <v>348100</v>
      </c>
      <c r="J15" s="50" t="s">
        <v>40</v>
      </c>
      <c r="K15" s="52" t="s">
        <v>41</v>
      </c>
      <c r="L15" s="53" t="s">
        <v>42</v>
      </c>
      <c r="M15" s="54"/>
      <c r="N15" s="54"/>
      <c r="O15" s="53"/>
    </row>
    <row r="16" s="1" customFormat="1" ht="18" customHeight="1" spans="1:15">
      <c r="A16" s="34"/>
      <c r="B16" s="16">
        <f t="shared" si="7"/>
        <v>0</v>
      </c>
      <c r="C16" s="35"/>
      <c r="D16" s="36"/>
      <c r="E16" s="37"/>
      <c r="F16" s="16">
        <f t="shared" si="8"/>
        <v>0</v>
      </c>
      <c r="G16" s="26"/>
      <c r="H16" s="21">
        <v>43852</v>
      </c>
      <c r="I16" s="22">
        <v>79491</v>
      </c>
      <c r="J16" s="50" t="s">
        <v>21</v>
      </c>
      <c r="K16" s="52" t="s">
        <v>37</v>
      </c>
      <c r="L16" s="53" t="s">
        <v>38</v>
      </c>
      <c r="M16" s="54"/>
      <c r="N16" s="54"/>
      <c r="O16" s="53"/>
    </row>
    <row r="17" s="1" customFormat="1" ht="18" customHeight="1" spans="1:15">
      <c r="A17" s="34"/>
      <c r="B17" s="16">
        <f t="shared" si="7"/>
        <v>0</v>
      </c>
      <c r="C17" s="35"/>
      <c r="D17" s="36"/>
      <c r="E17" s="37"/>
      <c r="F17" s="16">
        <f t="shared" si="8"/>
        <v>0</v>
      </c>
      <c r="G17" s="26"/>
      <c r="H17" s="21"/>
      <c r="I17" s="22"/>
      <c r="J17" s="50"/>
      <c r="K17" s="52"/>
      <c r="L17" s="53"/>
      <c r="M17" s="54"/>
      <c r="N17" s="54"/>
      <c r="O17" s="53"/>
    </row>
    <row r="18" s="1" customFormat="1" ht="18" customHeight="1" spans="1:15">
      <c r="A18" s="34"/>
      <c r="B18" s="16">
        <f t="shared" si="7"/>
        <v>0</v>
      </c>
      <c r="C18" s="35"/>
      <c r="D18" s="36"/>
      <c r="E18" s="37"/>
      <c r="F18" s="16">
        <f t="shared" si="8"/>
        <v>0</v>
      </c>
      <c r="G18" s="26"/>
      <c r="H18" s="21"/>
      <c r="I18" s="22"/>
      <c r="J18" s="50"/>
      <c r="K18" s="52"/>
      <c r="L18" s="53"/>
      <c r="M18" s="54"/>
      <c r="N18" s="54"/>
      <c r="O18" s="53"/>
    </row>
    <row r="19" s="1" customFormat="1" ht="18" customHeight="1" spans="1:15">
      <c r="A19" s="34"/>
      <c r="B19" s="16">
        <f t="shared" si="7"/>
        <v>0</v>
      </c>
      <c r="C19" s="35"/>
      <c r="D19" s="36"/>
      <c r="E19" s="37"/>
      <c r="F19" s="16">
        <f t="shared" si="8"/>
        <v>0</v>
      </c>
      <c r="G19" s="26"/>
      <c r="H19" s="21"/>
      <c r="I19" s="22"/>
      <c r="J19" s="50"/>
      <c r="K19" s="52"/>
      <c r="L19" s="53"/>
      <c r="M19" s="54"/>
      <c r="N19" s="54"/>
      <c r="O19" s="53"/>
    </row>
    <row r="20" s="1" customFormat="1" ht="18" customHeight="1" spans="1:15">
      <c r="A20" s="34"/>
      <c r="B20" s="16">
        <f t="shared" si="7"/>
        <v>0</v>
      </c>
      <c r="C20" s="35"/>
      <c r="D20" s="36"/>
      <c r="E20" s="37"/>
      <c r="F20" s="16">
        <f t="shared" si="8"/>
        <v>0</v>
      </c>
      <c r="G20" s="26"/>
      <c r="H20" s="21"/>
      <c r="I20" s="22"/>
      <c r="J20" s="50"/>
      <c r="K20" s="52"/>
      <c r="L20" s="53"/>
      <c r="M20" s="54"/>
      <c r="N20" s="54"/>
      <c r="O20" s="53"/>
    </row>
    <row r="21" s="1" customFormat="1" ht="18" customHeight="1" spans="1:15">
      <c r="A21" s="34"/>
      <c r="B21" s="16">
        <f t="shared" si="7"/>
        <v>0</v>
      </c>
      <c r="C21" s="35"/>
      <c r="D21" s="36"/>
      <c r="E21" s="37"/>
      <c r="F21" s="16">
        <f t="shared" si="8"/>
        <v>0</v>
      </c>
      <c r="G21" s="26"/>
      <c r="H21" s="21"/>
      <c r="I21" s="22"/>
      <c r="J21" s="50"/>
      <c r="K21" s="52"/>
      <c r="L21" s="53"/>
      <c r="M21" s="54"/>
      <c r="N21" s="54"/>
      <c r="O21" s="53"/>
    </row>
    <row r="22" s="1" customFormat="1" ht="18" customHeight="1" spans="1:15">
      <c r="A22" s="34"/>
      <c r="B22" s="16">
        <f t="shared" si="7"/>
        <v>0</v>
      </c>
      <c r="C22" s="35"/>
      <c r="D22" s="36"/>
      <c r="E22" s="37"/>
      <c r="F22" s="16">
        <f t="shared" si="8"/>
        <v>0</v>
      </c>
      <c r="G22" s="26"/>
      <c r="H22" s="21" t="s">
        <v>50</v>
      </c>
      <c r="I22" s="22">
        <v>50</v>
      </c>
      <c r="J22" s="50" t="s">
        <v>48</v>
      </c>
      <c r="K22" s="52" t="s">
        <v>49</v>
      </c>
      <c r="L22" s="53"/>
      <c r="M22" s="54"/>
      <c r="N22" s="54"/>
      <c r="O22" s="53"/>
    </row>
    <row r="23" s="1" customFormat="1" ht="18" customHeight="1" spans="1:15">
      <c r="A23" s="34"/>
      <c r="B23" s="16">
        <f t="shared" si="7"/>
        <v>0</v>
      </c>
      <c r="C23" s="35"/>
      <c r="D23" s="36"/>
      <c r="E23" s="37"/>
      <c r="F23" s="16">
        <f t="shared" si="8"/>
        <v>0</v>
      </c>
      <c r="G23" s="26"/>
      <c r="H23" s="21" t="s">
        <v>50</v>
      </c>
      <c r="I23" s="22">
        <v>12908</v>
      </c>
      <c r="J23" s="50" t="s">
        <v>44</v>
      </c>
      <c r="K23" s="52" t="s">
        <v>47</v>
      </c>
      <c r="L23" s="53"/>
      <c r="M23" s="54"/>
      <c r="N23" s="54"/>
      <c r="O23" s="53"/>
    </row>
    <row r="24" s="1" customFormat="1" ht="18" customHeight="1" spans="1:15">
      <c r="A24" s="34"/>
      <c r="B24" s="16">
        <f t="shared" si="7"/>
        <v>0</v>
      </c>
      <c r="C24" s="35"/>
      <c r="D24" s="36"/>
      <c r="E24" s="37"/>
      <c r="F24" s="16">
        <f t="shared" si="8"/>
        <v>0</v>
      </c>
      <c r="G24" s="26"/>
      <c r="H24" s="21" t="s">
        <v>50</v>
      </c>
      <c r="I24" s="22">
        <v>2047</v>
      </c>
      <c r="J24" s="50" t="s">
        <v>48</v>
      </c>
      <c r="K24" s="52" t="s">
        <v>51</v>
      </c>
      <c r="L24" s="53"/>
      <c r="M24" s="54"/>
      <c r="N24" s="54"/>
      <c r="O24" s="53"/>
    </row>
    <row r="25" s="1" customFormat="1" ht="18" customHeight="1" spans="1:15">
      <c r="A25" s="34"/>
      <c r="B25" s="16">
        <f t="shared" si="7"/>
        <v>0</v>
      </c>
      <c r="C25" s="35"/>
      <c r="D25" s="36"/>
      <c r="E25" s="37"/>
      <c r="F25" s="16">
        <f t="shared" si="8"/>
        <v>0</v>
      </c>
      <c r="G25" s="26"/>
      <c r="H25" s="21" t="s">
        <v>50</v>
      </c>
      <c r="I25" s="22">
        <v>4745</v>
      </c>
      <c r="J25" s="50" t="s">
        <v>48</v>
      </c>
      <c r="K25" s="52" t="s">
        <v>52</v>
      </c>
      <c r="L25" s="53"/>
      <c r="M25" s="54"/>
      <c r="N25" s="54"/>
      <c r="O25" s="53"/>
    </row>
    <row r="26" s="1" customFormat="1" ht="18" customHeight="1" spans="1:15">
      <c r="A26" s="34"/>
      <c r="B26" s="16">
        <f t="shared" si="7"/>
        <v>0</v>
      </c>
      <c r="C26" s="35"/>
      <c r="D26" s="36"/>
      <c r="E26" s="37"/>
      <c r="F26" s="16">
        <f t="shared" si="8"/>
        <v>0</v>
      </c>
      <c r="G26" s="26"/>
      <c r="H26" s="21" t="s">
        <v>50</v>
      </c>
      <c r="I26" s="22">
        <v>500</v>
      </c>
      <c r="J26" s="50" t="s">
        <v>48</v>
      </c>
      <c r="K26" s="52" t="s">
        <v>53</v>
      </c>
      <c r="L26" s="53"/>
      <c r="M26" s="54"/>
      <c r="N26" s="54"/>
      <c r="O26" s="53"/>
    </row>
    <row r="27" s="1" customFormat="1" ht="18" customHeight="1" spans="1:15">
      <c r="A27" s="34"/>
      <c r="B27" s="16">
        <f t="shared" si="7"/>
        <v>0</v>
      </c>
      <c r="C27" s="35"/>
      <c r="D27" s="36"/>
      <c r="E27" s="37"/>
      <c r="F27" s="16">
        <f t="shared" si="8"/>
        <v>0</v>
      </c>
      <c r="G27" s="26"/>
      <c r="H27" s="21" t="s">
        <v>54</v>
      </c>
      <c r="I27" s="22">
        <v>33080</v>
      </c>
      <c r="J27" s="50" t="s">
        <v>48</v>
      </c>
      <c r="K27" s="52" t="s">
        <v>51</v>
      </c>
      <c r="L27" s="53"/>
      <c r="M27" s="54"/>
      <c r="N27" s="54"/>
      <c r="O27" s="53"/>
    </row>
    <row r="28" s="1" customFormat="1" ht="18" customHeight="1" spans="1:15">
      <c r="A28" s="34"/>
      <c r="B28" s="16">
        <f t="shared" ref="B28:B31" si="9">ROUND(G28/(1+E28),2)</f>
        <v>0</v>
      </c>
      <c r="C28" s="35"/>
      <c r="D28" s="36"/>
      <c r="E28" s="37"/>
      <c r="F28" s="16">
        <f t="shared" ref="F28:F31" si="10">ROUND(G28/(1+E28)*E28,2)</f>
        <v>0</v>
      </c>
      <c r="G28" s="26"/>
      <c r="H28" s="21" t="s">
        <v>54</v>
      </c>
      <c r="I28" s="22">
        <v>500</v>
      </c>
      <c r="J28" s="50" t="s">
        <v>48</v>
      </c>
      <c r="K28" s="52" t="s">
        <v>53</v>
      </c>
      <c r="L28" s="53"/>
      <c r="M28" s="54"/>
      <c r="N28" s="54"/>
      <c r="O28" s="53"/>
    </row>
    <row r="29" s="1" customFormat="1" ht="18" customHeight="1" spans="1:15">
      <c r="A29" s="34"/>
      <c r="B29" s="16">
        <f t="shared" si="9"/>
        <v>0</v>
      </c>
      <c r="C29" s="35"/>
      <c r="D29" s="36"/>
      <c r="E29" s="37"/>
      <c r="F29" s="16">
        <f t="shared" si="10"/>
        <v>0</v>
      </c>
      <c r="G29" s="26"/>
      <c r="H29" s="21" t="s">
        <v>54</v>
      </c>
      <c r="I29" s="22">
        <v>5000</v>
      </c>
      <c r="J29" s="50" t="s">
        <v>48</v>
      </c>
      <c r="K29" s="52" t="s">
        <v>55</v>
      </c>
      <c r="L29" s="53"/>
      <c r="M29" s="54"/>
      <c r="N29" s="54"/>
      <c r="O29" s="53"/>
    </row>
    <row r="30" s="1" customFormat="1" ht="18" customHeight="1" spans="1:15">
      <c r="A30" s="34"/>
      <c r="B30" s="16">
        <f t="shared" si="9"/>
        <v>98744</v>
      </c>
      <c r="C30" s="35"/>
      <c r="D30" s="36"/>
      <c r="E30" s="37"/>
      <c r="F30" s="16">
        <f t="shared" si="10"/>
        <v>0</v>
      </c>
      <c r="G30" s="26">
        <v>98744</v>
      </c>
      <c r="H30" s="21" t="s">
        <v>54</v>
      </c>
      <c r="I30" s="22">
        <f>G30</f>
        <v>98744</v>
      </c>
      <c r="J30" s="50" t="s">
        <v>48</v>
      </c>
      <c r="K30" s="52" t="s">
        <v>56</v>
      </c>
      <c r="L30" s="53" t="s">
        <v>57</v>
      </c>
      <c r="M30" s="54"/>
      <c r="N30" s="54"/>
      <c r="O30" s="53"/>
    </row>
    <row r="31" s="1" customFormat="1" ht="18" customHeight="1" spans="1:15">
      <c r="A31" s="34"/>
      <c r="B31" s="16">
        <f t="shared" si="9"/>
        <v>0</v>
      </c>
      <c r="C31" s="35"/>
      <c r="D31" s="36"/>
      <c r="E31" s="37"/>
      <c r="F31" s="16">
        <f t="shared" si="10"/>
        <v>0</v>
      </c>
      <c r="G31" s="26"/>
      <c r="H31" s="21"/>
      <c r="I31" s="22"/>
      <c r="J31" s="50"/>
      <c r="K31" s="52"/>
      <c r="L31" s="53"/>
      <c r="M31" s="54"/>
      <c r="N31" s="54"/>
      <c r="O31" s="53"/>
    </row>
    <row r="32" ht="18" customHeight="1" spans="1:15">
      <c r="A32" s="29" t="s">
        <v>23</v>
      </c>
      <c r="B32" s="28">
        <f t="shared" ref="B32:G32" si="11">SUM(B14:B31)</f>
        <v>2098220.15</v>
      </c>
      <c r="C32" s="29"/>
      <c r="D32" s="38"/>
      <c r="E32" s="38"/>
      <c r="F32" s="31">
        <f t="shared" si="11"/>
        <v>148623.85</v>
      </c>
      <c r="G32" s="39">
        <f t="shared" si="11"/>
        <v>2246844</v>
      </c>
      <c r="H32" s="40"/>
      <c r="I32" s="30">
        <f>SUM(I14:I31)</f>
        <v>1902551</v>
      </c>
      <c r="J32" s="55"/>
      <c r="K32" s="38"/>
      <c r="L32" s="32"/>
      <c r="M32" s="50"/>
      <c r="N32" s="50"/>
      <c r="O32" s="32"/>
    </row>
    <row r="33" ht="18" customHeight="1" spans="1:14">
      <c r="A33" s="41" t="s">
        <v>58</v>
      </c>
      <c r="B33" s="42">
        <f>B11*0.984</f>
        <v>2149848.61651376</v>
      </c>
      <c r="C33" s="41"/>
      <c r="D33" s="43"/>
      <c r="E33" s="43"/>
      <c r="F33" s="42"/>
      <c r="G33" s="42">
        <f>G11-G32</f>
        <v>134594</v>
      </c>
      <c r="H33" s="20" t="s">
        <v>59</v>
      </c>
      <c r="I33" s="30">
        <f>I11-I32</f>
        <v>0</v>
      </c>
      <c r="J33" s="6"/>
      <c r="K33" s="56"/>
      <c r="M33" s="57"/>
      <c r="N33" s="57"/>
    </row>
    <row r="34" ht="18" customHeight="1" spans="1:14">
      <c r="A34" s="41" t="s">
        <v>60</v>
      </c>
      <c r="B34" s="42">
        <f>B33-B32</f>
        <v>51628.4665137613</v>
      </c>
      <c r="C34" s="41"/>
      <c r="D34" s="43"/>
      <c r="E34" s="43"/>
      <c r="F34" s="42"/>
      <c r="G34" s="42"/>
      <c r="H34" s="44"/>
      <c r="I34" s="42"/>
      <c r="J34" s="6"/>
      <c r="K34" s="56"/>
      <c r="M34" s="57"/>
      <c r="N34" s="57"/>
    </row>
    <row r="35" ht="18" customHeight="1" spans="1:3">
      <c r="A35" s="2" t="s">
        <v>61</v>
      </c>
      <c r="C35" s="2"/>
    </row>
    <row r="36" ht="18" customHeight="1" spans="1:9">
      <c r="A36" s="20" t="s">
        <v>62</v>
      </c>
      <c r="B36" s="19" t="s">
        <v>63</v>
      </c>
      <c r="C36" s="32"/>
      <c r="D36" s="20" t="s">
        <v>62</v>
      </c>
      <c r="E36" s="18" t="s">
        <v>16</v>
      </c>
      <c r="F36" s="19" t="s">
        <v>63</v>
      </c>
      <c r="G36" s="19" t="s">
        <v>64</v>
      </c>
      <c r="H36" s="4" t="s">
        <v>79</v>
      </c>
      <c r="I36" s="19" t="s">
        <v>65</v>
      </c>
    </row>
    <row r="37" ht="18" customHeight="1" spans="1:9">
      <c r="A37" s="32" t="s">
        <v>66</v>
      </c>
      <c r="B37" s="16">
        <f>(B33-B32)*0.25</f>
        <v>12907.1166284403</v>
      </c>
      <c r="C37" s="32"/>
      <c r="D37" s="27" t="s">
        <v>67</v>
      </c>
      <c r="E37" s="20" t="s">
        <v>68</v>
      </c>
      <c r="F37" s="31">
        <f>F11-F32</f>
        <v>4312.53532110091</v>
      </c>
      <c r="G37" s="31">
        <v>0</v>
      </c>
      <c r="I37" s="31">
        <f>F7+F8-F14</f>
        <v>4312.53532110105</v>
      </c>
    </row>
    <row r="38" ht="18" customHeight="1" spans="1:9">
      <c r="A38" s="32" t="s">
        <v>69</v>
      </c>
      <c r="B38" s="45" t="s">
        <v>70</v>
      </c>
      <c r="C38" s="32"/>
      <c r="D38" s="46" t="s">
        <v>71</v>
      </c>
      <c r="E38" s="13">
        <v>0.05</v>
      </c>
      <c r="F38" s="22">
        <f>F37*E38</f>
        <v>215.626766055045</v>
      </c>
      <c r="G38" s="22">
        <v>0</v>
      </c>
      <c r="I38" s="22">
        <f>I37*E38</f>
        <v>215.626766055053</v>
      </c>
    </row>
    <row r="39" ht="18" customHeight="1" spans="1:9">
      <c r="A39" s="32" t="s">
        <v>72</v>
      </c>
      <c r="B39" s="45" t="s">
        <v>70</v>
      </c>
      <c r="C39" s="32"/>
      <c r="D39" s="46" t="s">
        <v>73</v>
      </c>
      <c r="E39" s="13">
        <v>0.03</v>
      </c>
      <c r="F39" s="22">
        <f>F37*E39</f>
        <v>129.376059633027</v>
      </c>
      <c r="G39" s="22">
        <v>0</v>
      </c>
      <c r="I39" s="22">
        <f>I37*E39</f>
        <v>129.376059633032</v>
      </c>
    </row>
    <row r="40" ht="18" customHeight="1" spans="1:9">
      <c r="A40" s="32"/>
      <c r="B40" s="22"/>
      <c r="C40" s="32"/>
      <c r="D40" s="46" t="s">
        <v>74</v>
      </c>
      <c r="E40" s="13">
        <v>0.02</v>
      </c>
      <c r="F40" s="22">
        <f>F37*E40</f>
        <v>86.2507064220181</v>
      </c>
      <c r="G40" s="22">
        <v>0</v>
      </c>
      <c r="I40" s="22">
        <f>I37*E40</f>
        <v>86.250706422021</v>
      </c>
    </row>
    <row r="41" ht="18" customHeight="1" spans="1:9">
      <c r="A41" s="27" t="s">
        <v>75</v>
      </c>
      <c r="B41" s="28">
        <f>SUM(B37:B40)</f>
        <v>12907.1166284403</v>
      </c>
      <c r="C41" s="32"/>
      <c r="D41" s="33" t="s">
        <v>75</v>
      </c>
      <c r="E41" s="27"/>
      <c r="F41" s="31">
        <f>SUM(F37:F40)</f>
        <v>4743.788853211</v>
      </c>
      <c r="G41" s="31">
        <v>0</v>
      </c>
      <c r="I41" s="31">
        <f>SUM(I37:I40)</f>
        <v>4743.78885321116</v>
      </c>
    </row>
    <row r="42" ht="18" customHeight="1" spans="3:7">
      <c r="C42" s="2"/>
      <c r="D42" s="18" t="s">
        <v>23</v>
      </c>
      <c r="E42" s="29"/>
      <c r="F42" s="30">
        <f>F41</f>
        <v>4743.788853211</v>
      </c>
      <c r="G42" s="30"/>
    </row>
    <row r="43" ht="18" customHeight="1" spans="3:9">
      <c r="C43" s="2"/>
      <c r="D43" s="29" t="s">
        <v>66</v>
      </c>
      <c r="E43" s="38">
        <v>0.016</v>
      </c>
      <c r="F43" s="30">
        <f>B11*E43</f>
        <v>34956.8880733945</v>
      </c>
      <c r="G43" s="30">
        <f>B7*E43</f>
        <v>33079.0899082569</v>
      </c>
      <c r="I43" s="30">
        <f>G8*E43</f>
        <v>2046.8</v>
      </c>
    </row>
    <row r="44" ht="18" customHeight="1" spans="3:10">
      <c r="C44" s="2"/>
      <c r="I44" s="3">
        <f>B34*0.25</f>
        <v>12907.1166284403</v>
      </c>
      <c r="J44" s="5" t="s">
        <v>76</v>
      </c>
    </row>
    <row r="45" ht="18" customHeight="1" spans="3:3">
      <c r="C45" s="2"/>
    </row>
    <row r="46" ht="18" customHeight="1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2022-04-07T05:07:05Z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14A828A4365642A2BA38EC81D3F70FE5</vt:lpwstr>
  </property>
</Properties>
</file>