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40"/>
  </bookViews>
  <sheets>
    <sheet name="新" sheetId="5" r:id="rId1"/>
    <sheet name="旧" sheetId="4" r:id="rId2"/>
  </sheets>
  <definedNames>
    <definedName name="_xlnm._FilterDatabase" localSheetId="0" hidden="1">新!$A$13:$O$51</definedName>
  </definedNames>
  <calcPr calcId="144525"/>
</workbook>
</file>

<file path=xl/comments1.xml><?xml version="1.0" encoding="utf-8"?>
<comments xmlns="http://schemas.openxmlformats.org/spreadsheetml/2006/main">
  <authors>
    <author>cw05</author>
    <author>qyr</author>
  </authors>
  <commentList>
    <comment ref="A4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G47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异地已预缴90</t>
        </r>
      </text>
    </comment>
    <comment ref="G48" authorId="1">
      <text>
        <r>
          <rPr>
            <b/>
            <sz val="9"/>
            <rFont val="宋体"/>
            <charset val="134"/>
          </rPr>
          <t>qyr:</t>
        </r>
        <r>
          <rPr>
            <sz val="9"/>
            <rFont val="宋体"/>
            <charset val="134"/>
          </rPr>
          <t xml:space="preserve">
异地未预缴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A3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9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<sst xmlns="http://schemas.openxmlformats.org/spreadsheetml/2006/main" count="229" uniqueCount="79">
  <si>
    <t>C10903 温岭市新河镇机新线长麻路口红绿灯工程</t>
  </si>
  <si>
    <t>中标日期</t>
  </si>
  <si>
    <t>中标价</t>
  </si>
  <si>
    <t>负责人</t>
  </si>
  <si>
    <t>周恒泉</t>
  </si>
  <si>
    <t>建设单位</t>
  </si>
  <si>
    <t>温岭市新河镇人民政府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</si>
  <si>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</si>
  <si>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</si>
  <si>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</si>
  <si>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</si>
  <si>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</si>
  <si>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</si>
  <si>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</si>
  <si>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</si>
  <si>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</si>
  <si>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</si>
  <si>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</si>
  <si>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</si>
  <si>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</si>
  <si>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</si>
  <si>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新中行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</si>
  <si>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</si>
  <si>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</si>
  <si>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</si>
  <si>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</si>
  <si>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</si>
  <si>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</si>
  <si>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</si>
  <si>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</si>
  <si>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</si>
  <si>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</si>
  <si>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</si>
  <si>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</si>
  <si>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</si>
  <si>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</si>
  <si>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19-7-</t>
  </si>
  <si>
    <t>徽行</t>
  </si>
  <si>
    <t>专</t>
  </si>
  <si>
    <t>中行</t>
  </si>
  <si>
    <t>宁波昊轩电线电缆有限公司</t>
  </si>
  <si>
    <t>电线电缆5000千米</t>
  </si>
  <si>
    <t>宁波中策东风电子科技开发有限公司</t>
  </si>
  <si>
    <t>自行车信号灯10组</t>
  </si>
  <si>
    <t>温岭市万发建筑材料有限公司</t>
  </si>
  <si>
    <t>商品混凝土43立方</t>
  </si>
  <si>
    <t>有</t>
  </si>
  <si>
    <t>办理结清证明</t>
  </si>
  <si>
    <t>温岭市安康交通设施工程有限公司</t>
  </si>
  <si>
    <t>八角杆6套、人行合杆8套、宝康信号机1套</t>
  </si>
  <si>
    <t>台州联腾电子科技有限公司</t>
  </si>
  <si>
    <t>交换机、抓拍单元</t>
  </si>
  <si>
    <t>温岭市平安交通科技工程有限公司</t>
  </si>
  <si>
    <t>预埋件</t>
  </si>
  <si>
    <t>有货单有收据</t>
  </si>
  <si>
    <t>1次</t>
  </si>
  <si>
    <t>扣</t>
  </si>
  <si>
    <t>转账手续费</t>
  </si>
  <si>
    <t>外经证</t>
  </si>
  <si>
    <t>企业所得税1.6%</t>
  </si>
  <si>
    <t>水利基金</t>
  </si>
  <si>
    <t>增值税及附加</t>
  </si>
  <si>
    <t>管理费到账工程款2%</t>
  </si>
  <si>
    <t>应提供成本</t>
  </si>
  <si>
    <t>可支付金额</t>
  </si>
  <si>
    <t>尚需提供成本</t>
  </si>
  <si>
    <t>公司代缴税金：</t>
  </si>
  <si>
    <t>税种</t>
  </si>
  <si>
    <t>税额</t>
  </si>
  <si>
    <t>2021年1月开票税金</t>
  </si>
  <si>
    <t>企业所得税</t>
  </si>
  <si>
    <t>增值税</t>
  </si>
  <si>
    <t>差额</t>
  </si>
  <si>
    <t>印花税</t>
  </si>
  <si>
    <t>城市维护建设税</t>
  </si>
  <si>
    <t>教育费附加</t>
  </si>
  <si>
    <t>地方教育费附加</t>
  </si>
  <si>
    <t>小计</t>
  </si>
  <si>
    <t>温岭市新河镇机新线长麻路口红绿灯工程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</si>
</sst>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/m/d;@"/>
    <numFmt numFmtId="177" formatCode="#,##0_ "/>
    <numFmt numFmtId="178" formatCode="0.00_ "/>
    <numFmt numFmtId="179" formatCode="#,##0.00_ "/>
    <numFmt numFmtId="180" formatCode="yyyy&quot;年&quot;m&quot;月&quot;;@"/>
  </numFmts>
  <fonts count="28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5" fillId="25" borderId="13" applyNumberFormat="0" applyAlignment="0" applyProtection="0">
      <alignment vertical="center"/>
    </xf>
    <xf numFmtId="0" fontId="17" fillId="25" borderId="6" applyNumberFormat="0" applyAlignment="0" applyProtection="0">
      <alignment vertical="center"/>
    </xf>
    <xf numFmtId="0" fontId="14" fillId="14" borderId="8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</cellStyleXfs>
  <cellXfs count="77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79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vertical="center"/>
    </xf>
    <xf numFmtId="179" fontId="2" fillId="0" borderId="2" xfId="0" applyNumberFormat="1" applyFont="1" applyBorder="1" applyAlignment="1">
      <alignment vertical="center"/>
    </xf>
    <xf numFmtId="43" fontId="4" fillId="0" borderId="0" xfId="8" applyFont="1" applyAlignment="1"/>
    <xf numFmtId="179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8" fontId="2" fillId="0" borderId="2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left" vertical="center"/>
    </xf>
    <xf numFmtId="178" fontId="1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178" fontId="2" fillId="0" borderId="2" xfId="0" applyNumberFormat="1" applyFont="1" applyBorder="1" applyAlignment="1">
      <alignment vertical="center"/>
    </xf>
    <xf numFmtId="9" fontId="2" fillId="0" borderId="2" xfId="1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9" fontId="2" fillId="0" borderId="2" xfId="11" applyNumberFormat="1" applyFont="1" applyBorder="1" applyAlignment="1">
      <alignment horizontal="center" vertical="center"/>
    </xf>
    <xf numFmtId="178" fontId="1" fillId="2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8" fontId="6" fillId="3" borderId="2" xfId="0" applyNumberFormat="1" applyFont="1" applyFill="1" applyBorder="1" applyAlignment="1">
      <alignment vertical="center"/>
    </xf>
    <xf numFmtId="179" fontId="6" fillId="0" borderId="2" xfId="0" applyNumberFormat="1" applyFont="1" applyBorder="1" applyAlignment="1">
      <alignment vertical="center"/>
    </xf>
    <xf numFmtId="178" fontId="6" fillId="0" borderId="2" xfId="0" applyNumberFormat="1" applyFont="1" applyBorder="1" applyAlignment="1">
      <alignment vertical="center"/>
    </xf>
    <xf numFmtId="178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6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9" fontId="1" fillId="5" borderId="2" xfId="11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178" fontId="6" fillId="0" borderId="3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9" fontId="6" fillId="0" borderId="0" xfId="0" applyNumberFormat="1" applyFont="1" applyBorder="1" applyAlignment="1">
      <alignment vertical="center"/>
    </xf>
    <xf numFmtId="178" fontId="6" fillId="0" borderId="0" xfId="0" applyNumberFormat="1" applyFont="1" applyBorder="1" applyAlignment="1">
      <alignment vertical="center"/>
    </xf>
    <xf numFmtId="0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178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8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8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0" fontId="6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10" fontId="6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179" fontId="2" fillId="0" borderId="2" xfId="0" applyNumberFormat="1" applyFont="1" applyFill="1" applyBorder="1" applyAlignment="1">
      <alignment vertical="center"/>
    </xf>
    <xf numFmtId="179" fontId="1" fillId="2" borderId="2" xfId="0" applyNumberFormat="1" applyFont="1" applyFill="1" applyBorder="1" applyAlignment="1">
      <alignment vertical="center"/>
    </xf>
    <xf numFmtId="179" fontId="6" fillId="3" borderId="2" xfId="0" applyNumberFormat="1" applyFont="1" applyFill="1" applyBorder="1" applyAlignment="1">
      <alignment vertical="center"/>
    </xf>
    <xf numFmtId="179" fontId="6" fillId="4" borderId="2" xfId="0" applyNumberFormat="1" applyFont="1" applyFill="1" applyBorder="1" applyAlignment="1">
      <alignment vertical="center"/>
    </xf>
    <xf numFmtId="179" fontId="1" fillId="0" borderId="2" xfId="0" applyNumberFormat="1" applyFont="1" applyBorder="1" applyAlignment="1">
      <alignment vertical="center"/>
    </xf>
    <xf numFmtId="179" fontId="2" fillId="2" borderId="2" xfId="0" applyNumberFormat="1" applyFont="1" applyFill="1" applyBorder="1" applyAlignment="1">
      <alignment vertical="center"/>
    </xf>
    <xf numFmtId="176" fontId="1" fillId="0" borderId="2" xfId="0" applyNumberFormat="1" applyFont="1" applyBorder="1" applyAlignment="1">
      <alignment horizontal="center" vertical="center"/>
    </xf>
    <xf numFmtId="179" fontId="6" fillId="0" borderId="3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 wrapText="1"/>
    </xf>
    <xf numFmtId="10" fontId="2" fillId="0" borderId="0" xfId="0" applyNumberFormat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3" borderId="2" xfId="0" applyFont="1" applyFill="1" applyBorder="1" applyAlignment="1">
      <alignment vertical="center"/>
    </xf>
    <xf numFmtId="0" fontId="2" fillId="0" borderId="2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0"/>
  <sheetViews>
    <sheetView tabSelected="1" topLeftCell="A13" workbookViewId="0">
      <selection activeCell="K40" sqref="K40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3.625" style="4" customWidth="1"/>
    <col min="9" max="9" width="13.875" style="3" customWidth="1"/>
    <col min="10" max="10" width="6.125" style="5" customWidth="1"/>
    <col min="11" max="11" width="31.5" style="6" customWidth="1"/>
    <col min="12" max="12" width="17.875" style="62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0</v>
      </c>
      <c r="B1" s="7"/>
      <c r="C1" s="7"/>
      <c r="D1" s="7"/>
      <c r="E1" s="7"/>
      <c r="F1" s="8"/>
      <c r="G1" s="8"/>
      <c r="H1" s="7"/>
      <c r="I1" s="8"/>
      <c r="J1" s="7"/>
      <c r="K1" s="18"/>
      <c r="L1" s="71"/>
    </row>
    <row r="2" ht="18" customHeight="1" spans="1:12">
      <c r="A2" s="9" t="s">
        <v>1</v>
      </c>
      <c r="B2" s="10">
        <v>43462</v>
      </c>
      <c r="C2" s="11" t="s">
        <v>2</v>
      </c>
      <c r="D2" s="12">
        <v>537746</v>
      </c>
      <c r="E2" s="13" t="s">
        <v>3</v>
      </c>
      <c r="F2" s="14" t="s">
        <v>4</v>
      </c>
      <c r="G2" s="15" t="s">
        <v>5</v>
      </c>
      <c r="H2" s="16" t="s">
        <v>6</v>
      </c>
      <c r="I2" s="51"/>
      <c r="J2" s="52"/>
      <c r="K2" s="18"/>
      <c r="L2" s="71"/>
    </row>
    <row r="3" ht="18" customHeight="1" spans="1:12">
      <c r="A3" s="9" t="s">
        <v>7</v>
      </c>
      <c r="B3" s="17"/>
      <c r="C3" s="11" t="s">
        <v>8</v>
      </c>
      <c r="D3" s="11"/>
      <c r="H3" s="18"/>
      <c r="I3" s="53"/>
      <c r="J3" s="18"/>
      <c r="K3" s="18"/>
      <c r="L3" s="71"/>
    </row>
    <row r="4" ht="18" customHeight="1" spans="1:12">
      <c r="A4" s="2" t="s">
        <v>9</v>
      </c>
      <c r="H4" s="18"/>
      <c r="I4" s="53"/>
      <c r="J4" s="18"/>
      <c r="K4" s="18"/>
      <c r="L4" s="71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>
        <v>43845</v>
      </c>
      <c r="B7" s="11">
        <f t="shared" ref="B7:B10" si="0">G7/(1+C7+E7)</f>
        <v>275229.357798165</v>
      </c>
      <c r="C7" s="24">
        <v>0.02</v>
      </c>
      <c r="D7" s="63">
        <f t="shared" ref="D7:D10" si="1">G7/(1+E7+C7)*C7</f>
        <v>5504.5871559633</v>
      </c>
      <c r="E7" s="26">
        <v>0.07</v>
      </c>
      <c r="F7" s="11">
        <f t="shared" ref="F7:F10" si="2">G7/(1+C7+E7)*E7</f>
        <v>19266.0550458716</v>
      </c>
      <c r="G7" s="64">
        <v>300000</v>
      </c>
      <c r="H7" s="22">
        <v>44230</v>
      </c>
      <c r="I7" s="11">
        <v>150000</v>
      </c>
      <c r="J7" s="54" t="s">
        <v>21</v>
      </c>
    </row>
    <row r="8" ht="18" customHeight="1" spans="1:10">
      <c r="A8" s="22"/>
      <c r="B8" s="11">
        <f t="shared" si="0"/>
        <v>0</v>
      </c>
      <c r="C8" s="24">
        <v>0.02</v>
      </c>
      <c r="D8" s="63">
        <f t="shared" si="1"/>
        <v>0</v>
      </c>
      <c r="E8" s="26">
        <v>0.07</v>
      </c>
      <c r="F8" s="11">
        <f t="shared" si="2"/>
        <v>0</v>
      </c>
      <c r="G8" s="64"/>
      <c r="H8" s="22"/>
      <c r="I8" s="11"/>
      <c r="J8" s="54"/>
    </row>
    <row r="9" ht="18" customHeight="1" spans="1:10">
      <c r="A9" s="22"/>
      <c r="B9" s="11">
        <f t="shared" si="0"/>
        <v>0</v>
      </c>
      <c r="C9" s="24">
        <v>0.02</v>
      </c>
      <c r="D9" s="63">
        <f t="shared" si="1"/>
        <v>0</v>
      </c>
      <c r="E9" s="26">
        <v>0.07</v>
      </c>
      <c r="F9" s="11">
        <f t="shared" si="2"/>
        <v>0</v>
      </c>
      <c r="G9" s="64"/>
      <c r="H9" s="22"/>
      <c r="I9" s="11"/>
      <c r="J9" s="54"/>
    </row>
    <row r="10" ht="18" customHeight="1" spans="1:10">
      <c r="A10" s="22"/>
      <c r="B10" s="11">
        <f t="shared" si="0"/>
        <v>0</v>
      </c>
      <c r="C10" s="24">
        <v>0.02</v>
      </c>
      <c r="D10" s="63">
        <f t="shared" si="1"/>
        <v>0</v>
      </c>
      <c r="E10" s="26">
        <v>0.07</v>
      </c>
      <c r="F10" s="11">
        <f t="shared" si="2"/>
        <v>0</v>
      </c>
      <c r="G10" s="64"/>
      <c r="H10" s="22"/>
      <c r="I10" s="11"/>
      <c r="J10" s="54"/>
    </row>
    <row r="11" ht="18" customHeight="1" spans="1:10">
      <c r="A11" s="28" t="s">
        <v>22</v>
      </c>
      <c r="B11" s="65">
        <f t="shared" ref="B11:G11" si="3">SUM(B7:B10)</f>
        <v>275229.357798165</v>
      </c>
      <c r="C11" s="30"/>
      <c r="D11" s="30">
        <f t="shared" si="3"/>
        <v>5504.5871559633</v>
      </c>
      <c r="E11" s="30"/>
      <c r="F11" s="66">
        <f t="shared" si="3"/>
        <v>19266.0550458716</v>
      </c>
      <c r="G11" s="30">
        <f t="shared" si="3"/>
        <v>300000</v>
      </c>
      <c r="H11" s="33"/>
      <c r="I11" s="30">
        <f>SUM(I7:I10)</f>
        <v>150000</v>
      </c>
      <c r="J11" s="33"/>
    </row>
    <row r="12" ht="18" customHeight="1" spans="1:12">
      <c r="A12" s="2" t="s">
        <v>23</v>
      </c>
      <c r="J12" s="4"/>
      <c r="K12" s="4"/>
      <c r="L12" s="72"/>
    </row>
    <row r="13" ht="18" customHeight="1" spans="1:15">
      <c r="A13" s="34" t="s">
        <v>24</v>
      </c>
      <c r="B13" s="20" t="s">
        <v>25</v>
      </c>
      <c r="C13" s="19" t="s">
        <v>26</v>
      </c>
      <c r="D13" s="19" t="s">
        <v>27</v>
      </c>
      <c r="E13" s="19" t="s">
        <v>16</v>
      </c>
      <c r="F13" s="20" t="s">
        <v>28</v>
      </c>
      <c r="G13" s="20" t="s">
        <v>14</v>
      </c>
      <c r="H13" s="19" t="s">
        <v>29</v>
      </c>
      <c r="I13" s="20" t="s">
        <v>30</v>
      </c>
      <c r="J13" s="19" t="s">
        <v>20</v>
      </c>
      <c r="K13" s="55" t="s">
        <v>31</v>
      </c>
      <c r="L13" s="73" t="s">
        <v>32</v>
      </c>
      <c r="M13" s="21" t="s">
        <v>33</v>
      </c>
      <c r="N13" s="21" t="s">
        <v>34</v>
      </c>
      <c r="O13" s="21" t="s">
        <v>35</v>
      </c>
    </row>
    <row r="14" s="1" customFormat="1" ht="18" customHeight="1" spans="1:15">
      <c r="A14" s="35"/>
      <c r="B14" s="67">
        <f t="shared" ref="B14:B31" si="4">ROUND(G14/(1+E14),2)</f>
        <v>0</v>
      </c>
      <c r="C14" s="36"/>
      <c r="D14" s="37"/>
      <c r="E14" s="38"/>
      <c r="F14" s="67">
        <f t="shared" ref="F14:F31" si="5">ROUND(G14/(1+E14)*E14,2)</f>
        <v>0</v>
      </c>
      <c r="G14" s="64"/>
      <c r="H14" s="22" t="s">
        <v>36</v>
      </c>
      <c r="I14" s="11">
        <v>-13757.5</v>
      </c>
      <c r="J14" s="54" t="s">
        <v>37</v>
      </c>
      <c r="K14" s="56" t="s">
        <v>4</v>
      </c>
      <c r="L14" s="74"/>
      <c r="M14" s="58"/>
      <c r="N14" s="58"/>
      <c r="O14" s="57"/>
    </row>
    <row r="15" s="1" customFormat="1" ht="18" customHeight="1" spans="1:15">
      <c r="A15" s="35">
        <v>43678</v>
      </c>
      <c r="B15" s="67">
        <f t="shared" si="4"/>
        <v>12174.78</v>
      </c>
      <c r="C15" s="36"/>
      <c r="D15" s="37" t="s">
        <v>38</v>
      </c>
      <c r="E15" s="39">
        <v>0.13</v>
      </c>
      <c r="F15" s="67">
        <f t="shared" si="5"/>
        <v>1582.72</v>
      </c>
      <c r="G15" s="64">
        <v>13757.5</v>
      </c>
      <c r="H15" s="22" t="s">
        <v>36</v>
      </c>
      <c r="I15" s="11">
        <v>13757.5</v>
      </c>
      <c r="J15" s="54" t="s">
        <v>39</v>
      </c>
      <c r="K15" s="56" t="s">
        <v>40</v>
      </c>
      <c r="L15" s="74" t="s">
        <v>41</v>
      </c>
      <c r="M15" s="58"/>
      <c r="N15" s="58"/>
      <c r="O15" s="57"/>
    </row>
    <row r="16" s="1" customFormat="1" ht="18" customHeight="1" spans="1:15">
      <c r="A16" s="35"/>
      <c r="B16" s="67">
        <f t="shared" si="4"/>
        <v>0</v>
      </c>
      <c r="C16" s="36"/>
      <c r="D16" s="37"/>
      <c r="E16" s="38"/>
      <c r="F16" s="67">
        <f t="shared" si="5"/>
        <v>0</v>
      </c>
      <c r="G16" s="64"/>
      <c r="H16" s="22" t="s">
        <v>36</v>
      </c>
      <c r="I16" s="11">
        <v>-12000</v>
      </c>
      <c r="J16" s="54" t="s">
        <v>37</v>
      </c>
      <c r="K16" s="56" t="s">
        <v>4</v>
      </c>
      <c r="L16" s="74"/>
      <c r="M16" s="58"/>
      <c r="N16" s="58"/>
      <c r="O16" s="57"/>
    </row>
    <row r="17" s="1" customFormat="1" ht="18" customHeight="1" spans="1:15">
      <c r="A17" s="35">
        <v>43678</v>
      </c>
      <c r="B17" s="67">
        <f t="shared" si="4"/>
        <v>10619.47</v>
      </c>
      <c r="C17" s="36"/>
      <c r="D17" s="37" t="s">
        <v>38</v>
      </c>
      <c r="E17" s="39">
        <v>0.13</v>
      </c>
      <c r="F17" s="67">
        <f t="shared" si="5"/>
        <v>1380.53</v>
      </c>
      <c r="G17" s="64">
        <v>12000</v>
      </c>
      <c r="H17" s="22" t="s">
        <v>36</v>
      </c>
      <c r="I17" s="11">
        <v>12000</v>
      </c>
      <c r="J17" s="54" t="s">
        <v>39</v>
      </c>
      <c r="K17" s="56" t="s">
        <v>42</v>
      </c>
      <c r="L17" s="74" t="s">
        <v>43</v>
      </c>
      <c r="M17" s="58"/>
      <c r="N17" s="58"/>
      <c r="O17" s="57"/>
    </row>
    <row r="18" s="1" customFormat="1" ht="18" customHeight="1" spans="1:15">
      <c r="A18" s="35">
        <v>43831</v>
      </c>
      <c r="B18" s="67">
        <f t="shared" si="4"/>
        <v>20038.83</v>
      </c>
      <c r="C18" s="36">
        <v>1</v>
      </c>
      <c r="D18" s="37" t="s">
        <v>38</v>
      </c>
      <c r="E18" s="39">
        <v>0.03</v>
      </c>
      <c r="F18" s="67">
        <f t="shared" si="5"/>
        <v>601.16</v>
      </c>
      <c r="G18" s="64">
        <v>20639.99</v>
      </c>
      <c r="H18" s="22"/>
      <c r="I18" s="11"/>
      <c r="J18" s="54"/>
      <c r="K18" s="56" t="s">
        <v>44</v>
      </c>
      <c r="L18" s="74" t="s">
        <v>45</v>
      </c>
      <c r="M18" s="58"/>
      <c r="N18" s="58" t="s">
        <v>46</v>
      </c>
      <c r="O18" s="75" t="s">
        <v>47</v>
      </c>
    </row>
    <row r="19" s="1" customFormat="1" ht="18" customHeight="1" spans="1:15">
      <c r="A19" s="35">
        <v>43831</v>
      </c>
      <c r="B19" s="67">
        <f t="shared" si="4"/>
        <v>63300.88</v>
      </c>
      <c r="C19" s="36">
        <v>1</v>
      </c>
      <c r="D19" s="37" t="s">
        <v>38</v>
      </c>
      <c r="E19" s="39">
        <v>0.13</v>
      </c>
      <c r="F19" s="67">
        <f t="shared" si="5"/>
        <v>8229.12</v>
      </c>
      <c r="G19" s="64">
        <v>71530</v>
      </c>
      <c r="H19" s="22">
        <v>43850</v>
      </c>
      <c r="I19" s="11">
        <v>71530</v>
      </c>
      <c r="J19" s="54" t="s">
        <v>39</v>
      </c>
      <c r="K19" s="56" t="s">
        <v>48</v>
      </c>
      <c r="L19" s="74" t="s">
        <v>49</v>
      </c>
      <c r="M19" s="58" t="s">
        <v>46</v>
      </c>
      <c r="N19" s="58" t="s">
        <v>46</v>
      </c>
      <c r="O19" s="57"/>
    </row>
    <row r="20" s="1" customFormat="1" ht="18" customHeight="1" spans="1:15">
      <c r="A20" s="35">
        <v>43770</v>
      </c>
      <c r="B20" s="67">
        <f t="shared" si="4"/>
        <v>45230.09</v>
      </c>
      <c r="C20" s="36"/>
      <c r="D20" s="37" t="s">
        <v>38</v>
      </c>
      <c r="E20" s="39">
        <v>0.13</v>
      </c>
      <c r="F20" s="67">
        <f t="shared" si="5"/>
        <v>5879.91</v>
      </c>
      <c r="G20" s="64">
        <v>51110</v>
      </c>
      <c r="H20" s="22">
        <v>43850</v>
      </c>
      <c r="I20" s="11">
        <v>51110</v>
      </c>
      <c r="J20" s="54" t="s">
        <v>39</v>
      </c>
      <c r="K20" s="56" t="s">
        <v>50</v>
      </c>
      <c r="L20" s="74" t="s">
        <v>51</v>
      </c>
      <c r="M20" s="58" t="s">
        <v>46</v>
      </c>
      <c r="N20" s="58" t="s">
        <v>46</v>
      </c>
      <c r="O20" s="57"/>
    </row>
    <row r="21" s="1" customFormat="1" ht="18" customHeight="1" spans="1:15">
      <c r="A21" s="35"/>
      <c r="B21" s="67">
        <f t="shared" si="4"/>
        <v>46504.85</v>
      </c>
      <c r="C21" s="36"/>
      <c r="D21" s="37" t="s">
        <v>38</v>
      </c>
      <c r="E21" s="39">
        <v>0.03</v>
      </c>
      <c r="F21" s="67">
        <f t="shared" si="5"/>
        <v>1395.15</v>
      </c>
      <c r="G21" s="68">
        <v>47900</v>
      </c>
      <c r="H21" s="22"/>
      <c r="I21" s="11"/>
      <c r="J21" s="54"/>
      <c r="K21" s="50" t="s">
        <v>52</v>
      </c>
      <c r="L21" s="74" t="s">
        <v>53</v>
      </c>
      <c r="M21" s="58"/>
      <c r="N21" s="58" t="s">
        <v>54</v>
      </c>
      <c r="O21" s="57"/>
    </row>
    <row r="22" s="1" customFormat="1" ht="18" customHeight="1" spans="1:15">
      <c r="A22" s="35"/>
      <c r="B22" s="67">
        <f t="shared" si="4"/>
        <v>0</v>
      </c>
      <c r="C22" s="36"/>
      <c r="D22" s="37"/>
      <c r="E22" s="38"/>
      <c r="F22" s="67">
        <f t="shared" si="5"/>
        <v>0</v>
      </c>
      <c r="G22" s="64"/>
      <c r="H22" s="22">
        <v>43850</v>
      </c>
      <c r="I22" s="11">
        <v>-122640</v>
      </c>
      <c r="J22" s="54" t="s">
        <v>37</v>
      </c>
      <c r="K22" s="56" t="s">
        <v>4</v>
      </c>
      <c r="L22" s="74"/>
      <c r="M22" s="58"/>
      <c r="N22" s="58"/>
      <c r="O22" s="57"/>
    </row>
    <row r="23" s="1" customFormat="1" ht="18" customHeight="1" spans="1:15">
      <c r="A23" s="35"/>
      <c r="B23" s="67">
        <f t="shared" si="4"/>
        <v>0</v>
      </c>
      <c r="C23" s="36"/>
      <c r="D23" s="37"/>
      <c r="E23" s="38"/>
      <c r="F23" s="67">
        <f t="shared" si="5"/>
        <v>0</v>
      </c>
      <c r="G23" s="64"/>
      <c r="H23" s="69">
        <v>44236</v>
      </c>
      <c r="I23" s="67">
        <v>47900</v>
      </c>
      <c r="J23" s="58" t="s">
        <v>39</v>
      </c>
      <c r="K23" s="56" t="s">
        <v>52</v>
      </c>
      <c r="L23" s="74"/>
      <c r="M23" s="58"/>
      <c r="N23" s="58"/>
      <c r="O23" s="57"/>
    </row>
    <row r="24" s="1" customFormat="1" ht="18" customHeight="1" spans="1:15">
      <c r="A24" s="35"/>
      <c r="B24" s="67">
        <f t="shared" si="4"/>
        <v>0</v>
      </c>
      <c r="C24" s="36"/>
      <c r="D24" s="37"/>
      <c r="E24" s="38"/>
      <c r="F24" s="67">
        <f t="shared" si="5"/>
        <v>0</v>
      </c>
      <c r="G24" s="64"/>
      <c r="H24" s="69">
        <v>44236</v>
      </c>
      <c r="I24" s="67">
        <v>93313.7</v>
      </c>
      <c r="J24" s="58" t="s">
        <v>37</v>
      </c>
      <c r="K24" s="56" t="s">
        <v>4</v>
      </c>
      <c r="L24" s="74"/>
      <c r="M24" s="58"/>
      <c r="N24" s="58"/>
      <c r="O24" s="57"/>
    </row>
    <row r="25" s="1" customFormat="1" ht="18" customHeight="1" spans="1:15">
      <c r="A25" s="35"/>
      <c r="B25" s="67"/>
      <c r="C25" s="36"/>
      <c r="D25" s="37"/>
      <c r="E25" s="38"/>
      <c r="F25" s="67"/>
      <c r="G25" s="64"/>
      <c r="H25" s="69"/>
      <c r="I25" s="67"/>
      <c r="J25" s="58"/>
      <c r="K25" s="56"/>
      <c r="L25" s="74"/>
      <c r="M25" s="58"/>
      <c r="N25" s="58"/>
      <c r="O25" s="57"/>
    </row>
    <row r="26" s="1" customFormat="1" ht="18" customHeight="1" spans="1:15">
      <c r="A26" s="35"/>
      <c r="B26" s="67"/>
      <c r="C26" s="36"/>
      <c r="D26" s="37"/>
      <c r="E26" s="38"/>
      <c r="F26" s="67"/>
      <c r="G26" s="64"/>
      <c r="H26" s="69"/>
      <c r="I26" s="67"/>
      <c r="J26" s="58"/>
      <c r="K26" s="56"/>
      <c r="L26" s="74"/>
      <c r="M26" s="58"/>
      <c r="N26" s="58"/>
      <c r="O26" s="57"/>
    </row>
    <row r="27" s="1" customFormat="1" ht="18" customHeight="1" spans="1:15">
      <c r="A27" s="35"/>
      <c r="B27" s="67"/>
      <c r="C27" s="36"/>
      <c r="D27" s="37"/>
      <c r="E27" s="38"/>
      <c r="F27" s="67"/>
      <c r="G27" s="64"/>
      <c r="H27" s="69"/>
      <c r="I27" s="67"/>
      <c r="J27" s="58"/>
      <c r="K27" s="56"/>
      <c r="L27" s="74"/>
      <c r="M27" s="58"/>
      <c r="N27" s="58"/>
      <c r="O27" s="57"/>
    </row>
    <row r="28" s="1" customFormat="1" ht="18" customHeight="1" spans="1:15">
      <c r="A28" s="35"/>
      <c r="B28" s="67"/>
      <c r="C28" s="36"/>
      <c r="D28" s="37"/>
      <c r="E28" s="38"/>
      <c r="F28" s="67"/>
      <c r="G28" s="64"/>
      <c r="H28" s="69"/>
      <c r="I28" s="67"/>
      <c r="J28" s="58"/>
      <c r="K28" s="56"/>
      <c r="L28" s="74"/>
      <c r="M28" s="58"/>
      <c r="N28" s="58"/>
      <c r="O28" s="57"/>
    </row>
    <row r="29" s="1" customFormat="1" ht="18" customHeight="1" spans="1:15">
      <c r="A29" s="35"/>
      <c r="B29" s="67"/>
      <c r="C29" s="36"/>
      <c r="D29" s="37"/>
      <c r="E29" s="38"/>
      <c r="F29" s="67"/>
      <c r="G29" s="64"/>
      <c r="H29" s="69"/>
      <c r="I29" s="67"/>
      <c r="J29" s="58"/>
      <c r="K29" s="56"/>
      <c r="L29" s="74"/>
      <c r="M29" s="58"/>
      <c r="N29" s="58"/>
      <c r="O29" s="57"/>
    </row>
    <row r="30" s="1" customFormat="1" ht="18" customHeight="1" spans="1:15">
      <c r="A30" s="35"/>
      <c r="B30" s="67">
        <f>ROUND(G30/(1+E30),2)</f>
        <v>0</v>
      </c>
      <c r="C30" s="36"/>
      <c r="D30" s="37"/>
      <c r="E30" s="38"/>
      <c r="F30" s="67">
        <f>ROUND(G30/(1+E30)*E30,2)</f>
        <v>0</v>
      </c>
      <c r="G30" s="64"/>
      <c r="H30" s="22"/>
      <c r="I30" s="11"/>
      <c r="J30" s="54"/>
      <c r="K30" s="56"/>
      <c r="L30" s="74"/>
      <c r="M30" s="58"/>
      <c r="N30" s="58"/>
      <c r="O30" s="57"/>
    </row>
    <row r="31" s="1" customFormat="1" ht="18" customHeight="1" spans="1:15">
      <c r="A31" s="35"/>
      <c r="B31" s="67">
        <f>ROUND(G31/(1+E31),2)</f>
        <v>0</v>
      </c>
      <c r="C31" s="36"/>
      <c r="D31" s="37"/>
      <c r="E31" s="38"/>
      <c r="F31" s="67">
        <f>ROUND(G31/(1+E31)*E31,2)</f>
        <v>0</v>
      </c>
      <c r="G31" s="64"/>
      <c r="H31" s="22" t="s">
        <v>55</v>
      </c>
      <c r="I31" s="11">
        <v>100</v>
      </c>
      <c r="J31" s="54" t="s">
        <v>56</v>
      </c>
      <c r="K31" s="56" t="s">
        <v>57</v>
      </c>
      <c r="L31" s="74"/>
      <c r="M31" s="58"/>
      <c r="N31" s="58"/>
      <c r="O31" s="57"/>
    </row>
    <row r="32" s="1" customFormat="1" ht="18" customHeight="1" spans="1:15">
      <c r="A32" s="35"/>
      <c r="B32" s="67">
        <f>ROUND(G32/(1+E32),2)</f>
        <v>0</v>
      </c>
      <c r="C32" s="36"/>
      <c r="D32" s="37"/>
      <c r="E32" s="38"/>
      <c r="F32" s="67">
        <f>ROUND(G32/(1+E32)*E32,2)</f>
        <v>0</v>
      </c>
      <c r="G32" s="64"/>
      <c r="H32" s="22" t="s">
        <v>55</v>
      </c>
      <c r="I32" s="11">
        <v>500</v>
      </c>
      <c r="J32" s="54" t="s">
        <v>56</v>
      </c>
      <c r="K32" s="56" t="s">
        <v>58</v>
      </c>
      <c r="L32" s="74"/>
      <c r="M32" s="58"/>
      <c r="N32" s="58"/>
      <c r="O32" s="57"/>
    </row>
    <row r="33" s="1" customFormat="1" ht="18" customHeight="1" spans="1:15">
      <c r="A33" s="35"/>
      <c r="B33" s="67">
        <f>ROUND(G33/(1+E33),2)</f>
        <v>0</v>
      </c>
      <c r="C33" s="36"/>
      <c r="D33" s="37"/>
      <c r="E33" s="38"/>
      <c r="F33" s="67">
        <f>ROUND(G33/(1+E33)*E33,2)</f>
        <v>0</v>
      </c>
      <c r="G33" s="64"/>
      <c r="H33" s="22" t="s">
        <v>55</v>
      </c>
      <c r="I33" s="11">
        <v>4800</v>
      </c>
      <c r="J33" s="54" t="s">
        <v>56</v>
      </c>
      <c r="K33" s="56" t="s">
        <v>59</v>
      </c>
      <c r="L33" s="74"/>
      <c r="M33" s="58"/>
      <c r="N33" s="58"/>
      <c r="O33" s="57"/>
    </row>
    <row r="34" s="1" customFormat="1" ht="18" customHeight="1" spans="1:15">
      <c r="A34" s="35"/>
      <c r="B34" s="67">
        <f>ROUND(G34/(1+E34),2)</f>
        <v>0</v>
      </c>
      <c r="C34" s="36"/>
      <c r="D34" s="37"/>
      <c r="E34" s="38"/>
      <c r="F34" s="67">
        <f>ROUND(G34/(1+E34)*E34,2)</f>
        <v>0</v>
      </c>
      <c r="G34" s="64"/>
      <c r="H34" s="22" t="s">
        <v>55</v>
      </c>
      <c r="I34" s="11">
        <v>165.14</v>
      </c>
      <c r="J34" s="54" t="s">
        <v>56</v>
      </c>
      <c r="K34" s="56" t="s">
        <v>60</v>
      </c>
      <c r="L34" s="74"/>
      <c r="M34" s="58"/>
      <c r="N34" s="58"/>
      <c r="O34" s="57"/>
    </row>
    <row r="35" s="1" customFormat="1" ht="18" customHeight="1" spans="1:15">
      <c r="A35" s="35"/>
      <c r="B35" s="67">
        <f>ROUND(G35/(1+E35),2)</f>
        <v>0</v>
      </c>
      <c r="C35" s="36"/>
      <c r="D35" s="37"/>
      <c r="E35" s="38"/>
      <c r="F35" s="67">
        <f>ROUND(G35/(1+E35)*E35,2)</f>
        <v>0</v>
      </c>
      <c r="G35" s="64"/>
      <c r="H35" s="22" t="s">
        <v>55</v>
      </c>
      <c r="I35" s="11">
        <v>221.16</v>
      </c>
      <c r="J35" s="54" t="s">
        <v>56</v>
      </c>
      <c r="K35" s="56" t="s">
        <v>61</v>
      </c>
      <c r="L35" s="74"/>
      <c r="M35" s="58"/>
      <c r="N35" s="58"/>
      <c r="O35" s="57"/>
    </row>
    <row r="36" s="1" customFormat="1" ht="18" customHeight="1" spans="1:15">
      <c r="A36" s="35"/>
      <c r="B36" s="67">
        <f>ROUND(G36/(1+E36),2)</f>
        <v>3000</v>
      </c>
      <c r="C36" s="36"/>
      <c r="D36" s="37"/>
      <c r="E36" s="38"/>
      <c r="F36" s="67">
        <f>ROUND(G36/(1+E36)*E36,2)</f>
        <v>0</v>
      </c>
      <c r="G36" s="64">
        <v>3000</v>
      </c>
      <c r="H36" s="22" t="s">
        <v>55</v>
      </c>
      <c r="I36" s="11">
        <v>3000</v>
      </c>
      <c r="J36" s="54" t="s">
        <v>56</v>
      </c>
      <c r="K36" s="56" t="s">
        <v>62</v>
      </c>
      <c r="L36" s="74"/>
      <c r="M36" s="58"/>
      <c r="N36" s="58"/>
      <c r="O36" s="57"/>
    </row>
    <row r="37" ht="18" customHeight="1" spans="1:15">
      <c r="A37" s="30" t="s">
        <v>22</v>
      </c>
      <c r="B37" s="65">
        <f>SUM(B14:B36)</f>
        <v>200868.9</v>
      </c>
      <c r="C37" s="30"/>
      <c r="D37" s="41"/>
      <c r="E37" s="41"/>
      <c r="F37" s="66">
        <f>SUM(F14:F36)</f>
        <v>19068.59</v>
      </c>
      <c r="G37" s="70">
        <f>SUM(G14:G36)</f>
        <v>219937.49</v>
      </c>
      <c r="H37" s="43"/>
      <c r="I37" s="30">
        <f>SUM(I14:I36)</f>
        <v>150000</v>
      </c>
      <c r="J37" s="59"/>
      <c r="K37" s="41"/>
      <c r="L37" s="76"/>
      <c r="M37" s="54"/>
      <c r="N37" s="54"/>
      <c r="O37" s="33"/>
    </row>
    <row r="38" ht="18" customHeight="1" spans="1:14">
      <c r="A38" s="44" t="s">
        <v>63</v>
      </c>
      <c r="B38" s="44">
        <f>B11*0.936</f>
        <v>257614.678899083</v>
      </c>
      <c r="C38" s="44"/>
      <c r="D38" s="46"/>
      <c r="E38" s="46"/>
      <c r="F38" s="45"/>
      <c r="G38" s="44">
        <f>G11-G37</f>
        <v>80062.51</v>
      </c>
      <c r="H38" s="21" t="s">
        <v>64</v>
      </c>
      <c r="I38" s="30">
        <f>I11-I37</f>
        <v>0</v>
      </c>
      <c r="J38" s="6"/>
      <c r="K38" s="60"/>
      <c r="M38" s="61"/>
      <c r="N38" s="61"/>
    </row>
    <row r="39" ht="18" customHeight="1" spans="1:14">
      <c r="A39" s="44" t="s">
        <v>65</v>
      </c>
      <c r="B39" s="44">
        <f>B38-B37</f>
        <v>56745.778899083</v>
      </c>
      <c r="C39" s="44"/>
      <c r="D39" s="46"/>
      <c r="E39" s="46"/>
      <c r="F39" s="45"/>
      <c r="G39" s="45"/>
      <c r="H39" s="47"/>
      <c r="I39" s="45"/>
      <c r="J39" s="6"/>
      <c r="K39" s="60"/>
      <c r="M39" s="61"/>
      <c r="N39" s="61"/>
    </row>
    <row r="40" ht="18" customHeight="1" spans="1:3">
      <c r="A40" s="2" t="s">
        <v>66</v>
      </c>
      <c r="C40" s="2"/>
    </row>
    <row r="41" ht="18" customHeight="1" spans="1:7">
      <c r="A41" s="21" t="s">
        <v>67</v>
      </c>
      <c r="B41" s="20" t="s">
        <v>68</v>
      </c>
      <c r="C41" s="33"/>
      <c r="D41" s="21" t="s">
        <v>67</v>
      </c>
      <c r="E41" s="19" t="s">
        <v>16</v>
      </c>
      <c r="F41" s="20" t="s">
        <v>68</v>
      </c>
      <c r="G41" s="23" t="s">
        <v>69</v>
      </c>
    </row>
    <row r="42" ht="18" customHeight="1" spans="1:7">
      <c r="A42" s="33" t="s">
        <v>70</v>
      </c>
      <c r="B42" s="17">
        <f>(B38-B37)*0.25</f>
        <v>14186.4447247708</v>
      </c>
      <c r="C42" s="33"/>
      <c r="D42" s="28" t="s">
        <v>71</v>
      </c>
      <c r="E42" s="21" t="s">
        <v>72</v>
      </c>
      <c r="F42" s="32">
        <f>F11-F37</f>
        <v>197.465045871595</v>
      </c>
      <c r="G42" s="32">
        <f>F11-F15-F17-F18-F19-F20-F21</f>
        <v>197.465045871596</v>
      </c>
    </row>
    <row r="43" ht="18" customHeight="1" spans="1:7">
      <c r="A43" s="33" t="s">
        <v>73</v>
      </c>
      <c r="B43" s="48"/>
      <c r="C43" s="33"/>
      <c r="D43" s="49" t="s">
        <v>74</v>
      </c>
      <c r="E43" s="13">
        <v>0.07</v>
      </c>
      <c r="F43" s="23">
        <f>F42*E43</f>
        <v>13.8225532110117</v>
      </c>
      <c r="G43" s="23">
        <f>G42*E43</f>
        <v>13.8225532110118</v>
      </c>
    </row>
    <row r="44" ht="18" customHeight="1" spans="1:7">
      <c r="A44" s="33" t="s">
        <v>60</v>
      </c>
      <c r="B44" s="48"/>
      <c r="C44" s="33"/>
      <c r="D44" s="49" t="s">
        <v>75</v>
      </c>
      <c r="E44" s="13">
        <v>0.03</v>
      </c>
      <c r="F44" s="23">
        <f>F42*E44</f>
        <v>5.92395137614785</v>
      </c>
      <c r="G44" s="23">
        <f>G42*E44</f>
        <v>5.92395137614789</v>
      </c>
    </row>
    <row r="45" ht="18" customHeight="1" spans="1:7">
      <c r="A45" s="33"/>
      <c r="B45" s="23"/>
      <c r="C45" s="33"/>
      <c r="D45" s="49" t="s">
        <v>76</v>
      </c>
      <c r="E45" s="13">
        <v>0.02</v>
      </c>
      <c r="F45" s="23">
        <f>F42*E45</f>
        <v>3.9493009174319</v>
      </c>
      <c r="G45" s="23">
        <f>G42*E45</f>
        <v>3.94930091743193</v>
      </c>
    </row>
    <row r="46" ht="18" customHeight="1" spans="1:7">
      <c r="A46" s="28" t="s">
        <v>77</v>
      </c>
      <c r="B46" s="29">
        <f>SUM(B42:B45)</f>
        <v>14186.4447247708</v>
      </c>
      <c r="C46" s="33"/>
      <c r="D46" s="34" t="s">
        <v>77</v>
      </c>
      <c r="E46" s="28"/>
      <c r="F46" s="32">
        <f>SUM(F42:F45)</f>
        <v>221.160851376186</v>
      </c>
      <c r="G46" s="32">
        <f>SUM(G42:G45)</f>
        <v>221.160851376188</v>
      </c>
    </row>
    <row r="47" ht="18" customHeight="1" spans="3:7">
      <c r="C47" s="2"/>
      <c r="D47" s="11" t="s">
        <v>73</v>
      </c>
      <c r="E47" s="50">
        <v>0.0003</v>
      </c>
      <c r="F47" s="23">
        <f>G11*E47</f>
        <v>90</v>
      </c>
      <c r="G47" s="23">
        <v>0</v>
      </c>
    </row>
    <row r="48" ht="18" customHeight="1" spans="3:7">
      <c r="C48" s="2"/>
      <c r="D48" s="11" t="s">
        <v>60</v>
      </c>
      <c r="E48" s="50">
        <v>0.0006</v>
      </c>
      <c r="F48" s="23">
        <f>B11*E48</f>
        <v>165.137614678899</v>
      </c>
      <c r="G48" s="23">
        <f>B7*E48</f>
        <v>165.137614678899</v>
      </c>
    </row>
    <row r="49" ht="18" customHeight="1" spans="3:7">
      <c r="C49" s="2"/>
      <c r="D49" s="19" t="s">
        <v>77</v>
      </c>
      <c r="E49" s="41"/>
      <c r="F49" s="31">
        <f>F48+F47</f>
        <v>255.137614678899</v>
      </c>
      <c r="G49" s="31">
        <f>SUM(G47:G48)</f>
        <v>165.137614678899</v>
      </c>
    </row>
    <row r="50" ht="18" customHeight="1" spans="3:7">
      <c r="C50" s="2"/>
      <c r="D50" s="19" t="s">
        <v>22</v>
      </c>
      <c r="E50" s="30"/>
      <c r="F50" s="31">
        <f>F46+F49</f>
        <v>476.298466055085</v>
      </c>
      <c r="G50" s="31">
        <f>G46+G49</f>
        <v>386.298466055087</v>
      </c>
    </row>
    <row r="51" ht="18" customHeight="1" spans="3:7">
      <c r="C51" s="2"/>
      <c r="D51" s="30" t="s">
        <v>70</v>
      </c>
      <c r="E51" s="41">
        <v>0.016</v>
      </c>
      <c r="F51" s="31">
        <f>G11*E51</f>
        <v>4800</v>
      </c>
      <c r="G51" s="31">
        <f>G7*E51</f>
        <v>4800</v>
      </c>
    </row>
    <row r="52" ht="18" customHeight="1" spans="3:3">
      <c r="C52" s="2"/>
    </row>
    <row r="53" ht="18" customHeight="1" spans="3:3">
      <c r="C53" s="2"/>
    </row>
    <row r="54" ht="18" customHeight="1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  <row r="66" spans="3:3">
      <c r="C66" s="2"/>
    </row>
    <row r="67" spans="3:3">
      <c r="C67" s="2"/>
    </row>
    <row r="68" spans="3:3">
      <c r="C68" s="2"/>
    </row>
    <row r="69" spans="3:3">
      <c r="C69" s="2"/>
    </row>
    <row r="70" spans="3:3">
      <c r="C70" s="2"/>
    </row>
  </sheetData>
  <autoFilter ref="A13:O51">
    <extLst/>
  </autoFilter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5"/>
  <sheetViews>
    <sheetView topLeftCell="A7" workbookViewId="0">
      <selection activeCell="N8" sqref="N8"/>
    </sheetView>
  </sheetViews>
  <sheetFormatPr defaultColWidth="9" defaultRowHeight="11.25"/>
  <cols>
    <col min="1" max="1" width="10.75" style="2" customWidth="1"/>
    <col min="2" max="2" width="13.12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13.625" style="4" customWidth="1"/>
    <col min="9" max="9" width="13.875" style="3" customWidth="1"/>
    <col min="10" max="10" width="6.125" style="5" customWidth="1"/>
    <col min="11" max="11" width="31.5" style="6" customWidth="1"/>
    <col min="12" max="12" width="12.75" style="6" customWidth="1"/>
    <col min="13" max="13" width="6" style="6" customWidth="1"/>
    <col min="14" max="14" width="5.625" style="6" customWidth="1"/>
    <col min="15" max="16384" width="9" style="6"/>
  </cols>
  <sheetData>
    <row r="1" ht="21.95" customHeight="1" spans="1:12">
      <c r="A1" s="7" t="s">
        <v>78</v>
      </c>
      <c r="B1" s="7"/>
      <c r="C1" s="7"/>
      <c r="D1" s="7"/>
      <c r="E1" s="7"/>
      <c r="F1" s="8"/>
      <c r="G1" s="8"/>
      <c r="H1" s="7"/>
      <c r="I1" s="8"/>
      <c r="J1" s="7"/>
      <c r="K1" s="18"/>
      <c r="L1" s="18"/>
    </row>
    <row r="2" ht="18" customHeight="1" spans="1:12">
      <c r="A2" s="9" t="s">
        <v>1</v>
      </c>
      <c r="B2" s="10">
        <v>43462</v>
      </c>
      <c r="C2" s="11" t="s">
        <v>2</v>
      </c>
      <c r="D2" s="12">
        <v>537746</v>
      </c>
      <c r="E2" s="13" t="s">
        <v>3</v>
      </c>
      <c r="F2" s="14" t="s">
        <v>4</v>
      </c>
      <c r="G2" s="15" t="s">
        <v>5</v>
      </c>
      <c r="H2" s="16"/>
      <c r="I2" s="51"/>
      <c r="J2" s="52"/>
      <c r="K2" s="18"/>
      <c r="L2" s="18"/>
    </row>
    <row r="3" ht="18" customHeight="1" spans="1:12">
      <c r="A3" s="9" t="s">
        <v>7</v>
      </c>
      <c r="B3" s="17"/>
      <c r="C3" s="11" t="s">
        <v>8</v>
      </c>
      <c r="D3" s="11"/>
      <c r="H3" s="18"/>
      <c r="I3" s="53"/>
      <c r="J3" s="18"/>
      <c r="K3" s="18"/>
      <c r="L3" s="18"/>
    </row>
    <row r="4" ht="18" customHeight="1" spans="1:12">
      <c r="A4" s="2" t="s">
        <v>9</v>
      </c>
      <c r="H4" s="18"/>
      <c r="I4" s="53"/>
      <c r="J4" s="18"/>
      <c r="K4" s="18"/>
      <c r="L4" s="18"/>
    </row>
    <row r="5" ht="18" customHeight="1" spans="1:10">
      <c r="A5" s="19" t="s">
        <v>10</v>
      </c>
      <c r="B5" s="20" t="s">
        <v>11</v>
      </c>
      <c r="C5" s="19" t="s">
        <v>12</v>
      </c>
      <c r="D5" s="19"/>
      <c r="E5" s="19" t="s">
        <v>13</v>
      </c>
      <c r="F5" s="20"/>
      <c r="G5" s="20" t="s">
        <v>14</v>
      </c>
      <c r="H5" s="21" t="s">
        <v>15</v>
      </c>
      <c r="I5" s="20"/>
      <c r="J5" s="21"/>
    </row>
    <row r="6" ht="18" customHeight="1" spans="1:10">
      <c r="A6" s="19"/>
      <c r="B6" s="20"/>
      <c r="C6" s="19" t="s">
        <v>16</v>
      </c>
      <c r="D6" s="19" t="s">
        <v>17</v>
      </c>
      <c r="E6" s="19" t="s">
        <v>16</v>
      </c>
      <c r="F6" s="20" t="s">
        <v>17</v>
      </c>
      <c r="G6" s="20"/>
      <c r="H6" s="21" t="s">
        <v>18</v>
      </c>
      <c r="I6" s="20" t="s">
        <v>19</v>
      </c>
      <c r="J6" s="21" t="s">
        <v>20</v>
      </c>
    </row>
    <row r="7" ht="18" customHeight="1" spans="1:10">
      <c r="A7" s="22"/>
      <c r="B7" s="23">
        <f t="shared" ref="B7:B8" si="0">G7/(1+C7+E7)</f>
        <v>275229.357798165</v>
      </c>
      <c r="C7" s="24">
        <v>0.02</v>
      </c>
      <c r="D7" s="25">
        <f t="shared" ref="D7:D8" si="1">G7/(1+E7+C7)*C7</f>
        <v>5504.5871559633</v>
      </c>
      <c r="E7" s="26">
        <v>0.07</v>
      </c>
      <c r="F7" s="23">
        <f t="shared" ref="F7:F8" si="2">G7/(1+C7+E7)*E7</f>
        <v>19266.0550458716</v>
      </c>
      <c r="G7" s="27">
        <v>300000</v>
      </c>
      <c r="H7" s="22"/>
      <c r="I7" s="23"/>
      <c r="J7" s="54"/>
    </row>
    <row r="8" ht="18" customHeight="1" spans="1:10">
      <c r="A8" s="22"/>
      <c r="B8" s="23">
        <f t="shared" si="0"/>
        <v>0</v>
      </c>
      <c r="C8" s="24">
        <v>0.02</v>
      </c>
      <c r="D8" s="25">
        <f t="shared" si="1"/>
        <v>0</v>
      </c>
      <c r="E8" s="26">
        <v>0.07</v>
      </c>
      <c r="F8" s="23">
        <f t="shared" si="2"/>
        <v>0</v>
      </c>
      <c r="G8" s="27"/>
      <c r="H8" s="22"/>
      <c r="I8" s="23"/>
      <c r="J8" s="54"/>
    </row>
    <row r="9" ht="18" customHeight="1" spans="1:10">
      <c r="A9" s="22"/>
      <c r="B9" s="23">
        <f t="shared" ref="B9:B10" si="3">G9/(1+C9+E9)</f>
        <v>0</v>
      </c>
      <c r="C9" s="24">
        <v>0.02</v>
      </c>
      <c r="D9" s="25">
        <f t="shared" ref="D9:D10" si="4">G9/(1+E9+C9)*C9</f>
        <v>0</v>
      </c>
      <c r="E9" s="26">
        <v>0.07</v>
      </c>
      <c r="F9" s="23">
        <f t="shared" ref="F9:F10" si="5">G9/(1+C9+E9)*E9</f>
        <v>0</v>
      </c>
      <c r="G9" s="27"/>
      <c r="H9" s="22"/>
      <c r="I9" s="23"/>
      <c r="J9" s="54"/>
    </row>
    <row r="10" ht="18" customHeight="1" spans="1:10">
      <c r="A10" s="22"/>
      <c r="B10" s="23">
        <f t="shared" si="3"/>
        <v>0</v>
      </c>
      <c r="C10" s="24">
        <v>0.02</v>
      </c>
      <c r="D10" s="25">
        <f t="shared" si="4"/>
        <v>0</v>
      </c>
      <c r="E10" s="26">
        <v>0.07</v>
      </c>
      <c r="F10" s="23">
        <f t="shared" si="5"/>
        <v>0</v>
      </c>
      <c r="G10" s="27"/>
      <c r="H10" s="22"/>
      <c r="I10" s="23"/>
      <c r="J10" s="54"/>
    </row>
    <row r="11" ht="18" customHeight="1" spans="1:10">
      <c r="A11" s="28" t="s">
        <v>22</v>
      </c>
      <c r="B11" s="29">
        <f>SUM(B7:B10)</f>
        <v>275229.357798165</v>
      </c>
      <c r="C11" s="30"/>
      <c r="D11" s="31">
        <f t="shared" ref="D11:G11" si="6">SUM(D7:D10)</f>
        <v>5504.5871559633</v>
      </c>
      <c r="E11" s="30"/>
      <c r="F11" s="32">
        <f t="shared" si="6"/>
        <v>19266.0550458716</v>
      </c>
      <c r="G11" s="31">
        <f t="shared" si="6"/>
        <v>300000</v>
      </c>
      <c r="H11" s="33"/>
      <c r="I11" s="31">
        <f>SUM(I7:I10)</f>
        <v>0</v>
      </c>
      <c r="J11" s="33"/>
    </row>
    <row r="12" ht="18" customHeight="1" spans="1:12">
      <c r="A12" s="2" t="s">
        <v>23</v>
      </c>
      <c r="J12" s="4"/>
      <c r="K12" s="4"/>
      <c r="L12" s="5"/>
    </row>
    <row r="13" ht="18" customHeight="1" spans="1:15">
      <c r="A13" s="34" t="s">
        <v>24</v>
      </c>
      <c r="B13" s="20" t="s">
        <v>25</v>
      </c>
      <c r="C13" s="19" t="s">
        <v>26</v>
      </c>
      <c r="D13" s="19" t="s">
        <v>27</v>
      </c>
      <c r="E13" s="19" t="s">
        <v>16</v>
      </c>
      <c r="F13" s="20" t="s">
        <v>28</v>
      </c>
      <c r="G13" s="20" t="s">
        <v>14</v>
      </c>
      <c r="H13" s="19" t="s">
        <v>29</v>
      </c>
      <c r="I13" s="20" t="s">
        <v>30</v>
      </c>
      <c r="J13" s="19" t="s">
        <v>20</v>
      </c>
      <c r="K13" s="55" t="s">
        <v>31</v>
      </c>
      <c r="L13" s="21" t="s">
        <v>32</v>
      </c>
      <c r="M13" s="21" t="s">
        <v>33</v>
      </c>
      <c r="N13" s="21" t="s">
        <v>34</v>
      </c>
      <c r="O13" s="21" t="s">
        <v>35</v>
      </c>
    </row>
    <row r="14" s="1" customFormat="1" ht="18" customHeight="1" spans="1:15">
      <c r="A14" s="35"/>
      <c r="B14" s="17">
        <f t="shared" ref="B14:B27" si="7">ROUND(G14/(1+E14),2)</f>
        <v>0</v>
      </c>
      <c r="C14" s="36"/>
      <c r="D14" s="37"/>
      <c r="E14" s="38"/>
      <c r="F14" s="17">
        <f t="shared" ref="F14:F27" si="8">ROUND(G14/(1+E14)*E14,2)</f>
        <v>0</v>
      </c>
      <c r="G14" s="27"/>
      <c r="H14" s="22" t="s">
        <v>36</v>
      </c>
      <c r="I14" s="23">
        <v>-13757.5</v>
      </c>
      <c r="J14" s="54" t="s">
        <v>37</v>
      </c>
      <c r="K14" s="56" t="s">
        <v>4</v>
      </c>
      <c r="L14" s="57"/>
      <c r="M14" s="58"/>
      <c r="N14" s="58"/>
      <c r="O14" s="57"/>
    </row>
    <row r="15" s="1" customFormat="1" ht="18" customHeight="1" spans="1:15">
      <c r="A15" s="35">
        <v>43678</v>
      </c>
      <c r="B15" s="17">
        <f t="shared" si="7"/>
        <v>12174.78</v>
      </c>
      <c r="C15" s="36"/>
      <c r="D15" s="37" t="s">
        <v>38</v>
      </c>
      <c r="E15" s="39">
        <v>0.13</v>
      </c>
      <c r="F15" s="17">
        <f t="shared" si="8"/>
        <v>1582.72</v>
      </c>
      <c r="G15" s="27">
        <v>13757.5</v>
      </c>
      <c r="H15" s="22" t="s">
        <v>36</v>
      </c>
      <c r="I15" s="23">
        <v>13757.5</v>
      </c>
      <c r="J15" s="54" t="s">
        <v>39</v>
      </c>
      <c r="K15" s="56" t="s">
        <v>40</v>
      </c>
      <c r="L15" s="57" t="s">
        <v>41</v>
      </c>
      <c r="M15" s="58"/>
      <c r="N15" s="58"/>
      <c r="O15" s="57"/>
    </row>
    <row r="16" s="1" customFormat="1" ht="18" customHeight="1" spans="1:15">
      <c r="A16" s="35"/>
      <c r="B16" s="17">
        <f t="shared" si="7"/>
        <v>0</v>
      </c>
      <c r="C16" s="36"/>
      <c r="D16" s="37"/>
      <c r="E16" s="38"/>
      <c r="F16" s="17">
        <f t="shared" si="8"/>
        <v>0</v>
      </c>
      <c r="G16" s="27"/>
      <c r="H16" s="22" t="s">
        <v>36</v>
      </c>
      <c r="I16" s="23">
        <v>-12000</v>
      </c>
      <c r="J16" s="54" t="s">
        <v>37</v>
      </c>
      <c r="K16" s="56" t="s">
        <v>4</v>
      </c>
      <c r="L16" s="57"/>
      <c r="M16" s="58"/>
      <c r="N16" s="58"/>
      <c r="O16" s="57"/>
    </row>
    <row r="17" s="1" customFormat="1" ht="18" customHeight="1" spans="1:15">
      <c r="A17" s="35">
        <v>43678</v>
      </c>
      <c r="B17" s="17">
        <f t="shared" si="7"/>
        <v>10619.47</v>
      </c>
      <c r="C17" s="36"/>
      <c r="D17" s="37" t="s">
        <v>38</v>
      </c>
      <c r="E17" s="39">
        <v>0.13</v>
      </c>
      <c r="F17" s="17">
        <f t="shared" si="8"/>
        <v>1380.53</v>
      </c>
      <c r="G17" s="27">
        <v>12000</v>
      </c>
      <c r="H17" s="22" t="s">
        <v>36</v>
      </c>
      <c r="I17" s="23">
        <v>12000</v>
      </c>
      <c r="J17" s="54" t="s">
        <v>39</v>
      </c>
      <c r="K17" s="56" t="s">
        <v>42</v>
      </c>
      <c r="L17" s="57" t="s">
        <v>43</v>
      </c>
      <c r="M17" s="58"/>
      <c r="N17" s="58"/>
      <c r="O17" s="57"/>
    </row>
    <row r="18" s="1" customFormat="1" ht="18" customHeight="1" spans="1:15">
      <c r="A18" s="35">
        <v>43831</v>
      </c>
      <c r="B18" s="17">
        <f t="shared" si="7"/>
        <v>20038.83</v>
      </c>
      <c r="C18" s="36">
        <v>1</v>
      </c>
      <c r="D18" s="37" t="s">
        <v>38</v>
      </c>
      <c r="E18" s="39">
        <v>0.03</v>
      </c>
      <c r="F18" s="17">
        <f t="shared" si="8"/>
        <v>601.16</v>
      </c>
      <c r="G18" s="27">
        <v>20639.99</v>
      </c>
      <c r="H18" s="22"/>
      <c r="I18" s="23"/>
      <c r="J18" s="54"/>
      <c r="K18" s="56" t="s">
        <v>44</v>
      </c>
      <c r="L18" s="57" t="s">
        <v>45</v>
      </c>
      <c r="M18" s="58"/>
      <c r="N18" s="58" t="s">
        <v>46</v>
      </c>
      <c r="O18" s="57"/>
    </row>
    <row r="19" s="1" customFormat="1" ht="18" customHeight="1" spans="1:15">
      <c r="A19" s="35">
        <v>43831</v>
      </c>
      <c r="B19" s="17">
        <f t="shared" si="7"/>
        <v>63300.88</v>
      </c>
      <c r="C19" s="36">
        <v>1</v>
      </c>
      <c r="D19" s="37" t="s">
        <v>38</v>
      </c>
      <c r="E19" s="39">
        <v>0.13</v>
      </c>
      <c r="F19" s="17">
        <f t="shared" si="8"/>
        <v>8229.12</v>
      </c>
      <c r="G19" s="27">
        <v>71530</v>
      </c>
      <c r="H19" s="22">
        <v>43850</v>
      </c>
      <c r="I19" s="23">
        <v>71530</v>
      </c>
      <c r="J19" s="54" t="s">
        <v>39</v>
      </c>
      <c r="K19" s="56" t="s">
        <v>48</v>
      </c>
      <c r="L19" s="57" t="s">
        <v>49</v>
      </c>
      <c r="M19" s="58"/>
      <c r="N19" s="58" t="s">
        <v>46</v>
      </c>
      <c r="O19" s="57"/>
    </row>
    <row r="20" s="1" customFormat="1" ht="18" customHeight="1" spans="1:15">
      <c r="A20" s="35">
        <v>43770</v>
      </c>
      <c r="B20" s="17">
        <f t="shared" si="7"/>
        <v>45230.09</v>
      </c>
      <c r="C20" s="36"/>
      <c r="D20" s="37" t="s">
        <v>38</v>
      </c>
      <c r="E20" s="39">
        <v>0.13</v>
      </c>
      <c r="F20" s="17">
        <f t="shared" si="8"/>
        <v>5879.91</v>
      </c>
      <c r="G20" s="27">
        <v>51110</v>
      </c>
      <c r="H20" s="22">
        <v>43850</v>
      </c>
      <c r="I20" s="23">
        <v>51110</v>
      </c>
      <c r="J20" s="54" t="s">
        <v>39</v>
      </c>
      <c r="K20" s="56" t="s">
        <v>50</v>
      </c>
      <c r="L20" s="57" t="s">
        <v>51</v>
      </c>
      <c r="M20" s="58" t="s">
        <v>46</v>
      </c>
      <c r="N20" s="58" t="s">
        <v>46</v>
      </c>
      <c r="O20" s="57"/>
    </row>
    <row r="21" s="1" customFormat="1" ht="18" customHeight="1" spans="1:15">
      <c r="A21" s="35"/>
      <c r="B21" s="17">
        <f t="shared" si="7"/>
        <v>46504.85</v>
      </c>
      <c r="C21" s="36"/>
      <c r="D21" s="37" t="s">
        <v>38</v>
      </c>
      <c r="E21" s="39">
        <v>0.03</v>
      </c>
      <c r="F21" s="17">
        <f t="shared" si="8"/>
        <v>1395.15</v>
      </c>
      <c r="G21" s="40">
        <v>47900</v>
      </c>
      <c r="H21" s="22"/>
      <c r="I21" s="23"/>
      <c r="J21" s="54"/>
      <c r="K21" s="50" t="s">
        <v>52</v>
      </c>
      <c r="L21" s="57" t="s">
        <v>53</v>
      </c>
      <c r="M21" s="58"/>
      <c r="N21" s="58" t="s">
        <v>54</v>
      </c>
      <c r="O21" s="57"/>
    </row>
    <row r="22" s="1" customFormat="1" ht="18" customHeight="1" spans="1:15">
      <c r="A22" s="35"/>
      <c r="B22" s="17">
        <f t="shared" si="7"/>
        <v>0</v>
      </c>
      <c r="C22" s="36"/>
      <c r="D22" s="37"/>
      <c r="E22" s="38"/>
      <c r="F22" s="17">
        <f t="shared" si="8"/>
        <v>0</v>
      </c>
      <c r="G22" s="27"/>
      <c r="H22" s="22">
        <v>43850</v>
      </c>
      <c r="I22" s="23">
        <v>-122640</v>
      </c>
      <c r="J22" s="54" t="s">
        <v>37</v>
      </c>
      <c r="K22" s="56" t="s">
        <v>4</v>
      </c>
      <c r="L22" s="57"/>
      <c r="M22" s="58"/>
      <c r="N22" s="58"/>
      <c r="O22" s="57"/>
    </row>
    <row r="23" s="1" customFormat="1" ht="18" customHeight="1" spans="1:15">
      <c r="A23" s="35"/>
      <c r="B23" s="17">
        <f t="shared" si="7"/>
        <v>0</v>
      </c>
      <c r="C23" s="36"/>
      <c r="D23" s="37"/>
      <c r="E23" s="38"/>
      <c r="F23" s="17">
        <f t="shared" si="8"/>
        <v>0</v>
      </c>
      <c r="G23" s="27"/>
      <c r="H23" s="22"/>
      <c r="I23" s="23"/>
      <c r="J23" s="54"/>
      <c r="K23" s="56"/>
      <c r="L23" s="57"/>
      <c r="M23" s="58"/>
      <c r="N23" s="58"/>
      <c r="O23" s="57"/>
    </row>
    <row r="24" s="1" customFormat="1" ht="18" customHeight="1" spans="1:15">
      <c r="A24" s="35"/>
      <c r="B24" s="17">
        <f t="shared" si="7"/>
        <v>0</v>
      </c>
      <c r="C24" s="36"/>
      <c r="D24" s="37"/>
      <c r="E24" s="38"/>
      <c r="F24" s="17">
        <f t="shared" si="8"/>
        <v>0</v>
      </c>
      <c r="G24" s="27"/>
      <c r="H24" s="22"/>
      <c r="I24" s="23"/>
      <c r="J24" s="54"/>
      <c r="K24" s="56"/>
      <c r="L24" s="57"/>
      <c r="M24" s="58"/>
      <c r="N24" s="58"/>
      <c r="O24" s="57"/>
    </row>
    <row r="25" s="1" customFormat="1" ht="18" customHeight="1" spans="1:15">
      <c r="A25" s="35"/>
      <c r="B25" s="17">
        <f t="shared" si="7"/>
        <v>0</v>
      </c>
      <c r="C25" s="36"/>
      <c r="D25" s="37"/>
      <c r="E25" s="38"/>
      <c r="F25" s="17">
        <f t="shared" si="8"/>
        <v>0</v>
      </c>
      <c r="G25" s="27"/>
      <c r="H25" s="22"/>
      <c r="I25" s="23"/>
      <c r="J25" s="54"/>
      <c r="K25" s="56"/>
      <c r="L25" s="57"/>
      <c r="M25" s="58"/>
      <c r="N25" s="58"/>
      <c r="O25" s="57"/>
    </row>
    <row r="26" s="1" customFormat="1" ht="18" customHeight="1" spans="1:15">
      <c r="A26" s="35"/>
      <c r="B26" s="17">
        <f t="shared" si="7"/>
        <v>0</v>
      </c>
      <c r="C26" s="36"/>
      <c r="D26" s="37"/>
      <c r="E26" s="38"/>
      <c r="F26" s="17">
        <f t="shared" si="8"/>
        <v>0</v>
      </c>
      <c r="G26" s="27"/>
      <c r="H26" s="22"/>
      <c r="I26" s="23"/>
      <c r="J26" s="54"/>
      <c r="K26" s="56"/>
      <c r="L26" s="57"/>
      <c r="M26" s="58"/>
      <c r="N26" s="58"/>
      <c r="O26" s="57"/>
    </row>
    <row r="27" s="1" customFormat="1" ht="18" customHeight="1" spans="1:15">
      <c r="A27" s="35"/>
      <c r="B27" s="17">
        <f t="shared" si="7"/>
        <v>0</v>
      </c>
      <c r="C27" s="36"/>
      <c r="D27" s="37"/>
      <c r="E27" s="38"/>
      <c r="F27" s="17">
        <f t="shared" si="8"/>
        <v>0</v>
      </c>
      <c r="G27" s="27"/>
      <c r="H27" s="22"/>
      <c r="I27" s="23"/>
      <c r="J27" s="54"/>
      <c r="K27" s="56"/>
      <c r="L27" s="57"/>
      <c r="M27" s="58"/>
      <c r="N27" s="58"/>
      <c r="O27" s="57"/>
    </row>
    <row r="28" s="1" customFormat="1" ht="18" customHeight="1" spans="1:15">
      <c r="A28" s="35"/>
      <c r="B28" s="17">
        <f t="shared" ref="B28:B31" si="9">ROUND(G28/(1+E28),2)</f>
        <v>0</v>
      </c>
      <c r="C28" s="36"/>
      <c r="D28" s="37"/>
      <c r="E28" s="38"/>
      <c r="F28" s="17">
        <f t="shared" ref="F28:F31" si="10">ROUND(G28/(1+E28)*E28,2)</f>
        <v>0</v>
      </c>
      <c r="G28" s="27"/>
      <c r="H28" s="22"/>
      <c r="I28" s="23"/>
      <c r="J28" s="54"/>
      <c r="K28" s="56"/>
      <c r="L28" s="57"/>
      <c r="M28" s="58"/>
      <c r="N28" s="58"/>
      <c r="O28" s="57"/>
    </row>
    <row r="29" s="1" customFormat="1" ht="18" customHeight="1" spans="1:15">
      <c r="A29" s="35"/>
      <c r="B29" s="17">
        <f t="shared" si="9"/>
        <v>0</v>
      </c>
      <c r="C29" s="36"/>
      <c r="D29" s="37"/>
      <c r="E29" s="38"/>
      <c r="F29" s="17">
        <f t="shared" si="10"/>
        <v>0</v>
      </c>
      <c r="G29" s="27"/>
      <c r="H29" s="22"/>
      <c r="I29" s="23"/>
      <c r="J29" s="54"/>
      <c r="K29" s="56"/>
      <c r="L29" s="57"/>
      <c r="M29" s="58"/>
      <c r="N29" s="58"/>
      <c r="O29" s="57"/>
    </row>
    <row r="30" s="1" customFormat="1" ht="18" customHeight="1" spans="1:15">
      <c r="A30" s="35"/>
      <c r="B30" s="17">
        <f t="shared" si="9"/>
        <v>0</v>
      </c>
      <c r="C30" s="36"/>
      <c r="D30" s="37"/>
      <c r="E30" s="38"/>
      <c r="F30" s="17">
        <f t="shared" si="10"/>
        <v>0</v>
      </c>
      <c r="G30" s="27"/>
      <c r="H30" s="22"/>
      <c r="I30" s="23"/>
      <c r="J30" s="54"/>
      <c r="K30" s="56"/>
      <c r="L30" s="57"/>
      <c r="M30" s="58"/>
      <c r="N30" s="58"/>
      <c r="O30" s="57"/>
    </row>
    <row r="31" s="1" customFormat="1" ht="18" customHeight="1" spans="1:15">
      <c r="A31" s="35"/>
      <c r="B31" s="17">
        <f t="shared" si="9"/>
        <v>0</v>
      </c>
      <c r="C31" s="36"/>
      <c r="D31" s="37"/>
      <c r="E31" s="38"/>
      <c r="F31" s="17">
        <f t="shared" si="10"/>
        <v>0</v>
      </c>
      <c r="G31" s="27"/>
      <c r="H31" s="22"/>
      <c r="I31" s="23"/>
      <c r="J31" s="54"/>
      <c r="K31" s="56"/>
      <c r="L31" s="57"/>
      <c r="M31" s="58"/>
      <c r="N31" s="58"/>
      <c r="O31" s="57"/>
    </row>
    <row r="32" ht="18" customHeight="1" spans="1:15">
      <c r="A32" s="30" t="s">
        <v>22</v>
      </c>
      <c r="B32" s="29">
        <f>SUM(B14:B31)</f>
        <v>197868.9</v>
      </c>
      <c r="C32" s="30"/>
      <c r="D32" s="41"/>
      <c r="E32" s="41"/>
      <c r="F32" s="32">
        <f>SUM(F14:F31)</f>
        <v>19068.59</v>
      </c>
      <c r="G32" s="42">
        <f>SUM(G14:G31)</f>
        <v>216937.49</v>
      </c>
      <c r="H32" s="43"/>
      <c r="I32" s="31">
        <f>SUM(I14:I31)</f>
        <v>0</v>
      </c>
      <c r="J32" s="59"/>
      <c r="K32" s="41"/>
      <c r="L32" s="33"/>
      <c r="M32" s="54"/>
      <c r="N32" s="54"/>
      <c r="O32" s="33"/>
    </row>
    <row r="33" ht="18" customHeight="1" spans="1:14">
      <c r="A33" s="44" t="s">
        <v>63</v>
      </c>
      <c r="B33" s="45">
        <f>B11*0.936</f>
        <v>257614.678899083</v>
      </c>
      <c r="C33" s="44"/>
      <c r="D33" s="46"/>
      <c r="E33" s="46"/>
      <c r="F33" s="45"/>
      <c r="G33" s="45">
        <f>G11-G32</f>
        <v>83062.51</v>
      </c>
      <c r="H33" s="21" t="s">
        <v>64</v>
      </c>
      <c r="I33" s="31">
        <f>I11-I32</f>
        <v>0</v>
      </c>
      <c r="J33" s="6"/>
      <c r="K33" s="60"/>
      <c r="M33" s="61"/>
      <c r="N33" s="61"/>
    </row>
    <row r="34" ht="18" customHeight="1" spans="1:14">
      <c r="A34" s="44" t="s">
        <v>65</v>
      </c>
      <c r="B34" s="45">
        <f>B33-B32</f>
        <v>59745.7788990826</v>
      </c>
      <c r="C34" s="44"/>
      <c r="D34" s="46"/>
      <c r="E34" s="46"/>
      <c r="F34" s="45"/>
      <c r="G34" s="45"/>
      <c r="H34" s="47"/>
      <c r="I34" s="45"/>
      <c r="J34" s="6"/>
      <c r="K34" s="60"/>
      <c r="M34" s="61"/>
      <c r="N34" s="61"/>
    </row>
    <row r="35" ht="18" customHeight="1" spans="1:3">
      <c r="A35" s="2" t="s">
        <v>66</v>
      </c>
      <c r="C35" s="2"/>
    </row>
    <row r="36" ht="18" customHeight="1" spans="1:6">
      <c r="A36" s="21" t="s">
        <v>67</v>
      </c>
      <c r="B36" s="20" t="s">
        <v>68</v>
      </c>
      <c r="C36" s="33"/>
      <c r="D36" s="21" t="s">
        <v>67</v>
      </c>
      <c r="E36" s="19" t="s">
        <v>16</v>
      </c>
      <c r="F36" s="20" t="s">
        <v>68</v>
      </c>
    </row>
    <row r="37" ht="18" customHeight="1" spans="1:6">
      <c r="A37" s="33" t="s">
        <v>70</v>
      </c>
      <c r="B37" s="17">
        <f>(B33-B32)*0.25</f>
        <v>14936.4447247706</v>
      </c>
      <c r="C37" s="33"/>
      <c r="D37" s="28" t="s">
        <v>71</v>
      </c>
      <c r="E37" s="21" t="s">
        <v>72</v>
      </c>
      <c r="F37" s="32">
        <f>F11-F32</f>
        <v>197.465045871555</v>
      </c>
    </row>
    <row r="38" ht="18" customHeight="1" spans="1:6">
      <c r="A38" s="33" t="s">
        <v>73</v>
      </c>
      <c r="B38" s="48"/>
      <c r="C38" s="33"/>
      <c r="D38" s="49" t="s">
        <v>74</v>
      </c>
      <c r="E38" s="13">
        <v>0.05</v>
      </c>
      <c r="F38" s="23">
        <f>F37*E38</f>
        <v>9.87325229357775</v>
      </c>
    </row>
    <row r="39" ht="18" customHeight="1" spans="1:6">
      <c r="A39" s="33" t="s">
        <v>60</v>
      </c>
      <c r="B39" s="48"/>
      <c r="C39" s="33"/>
      <c r="D39" s="49" t="s">
        <v>75</v>
      </c>
      <c r="E39" s="13">
        <v>0.03</v>
      </c>
      <c r="F39" s="23">
        <f>F37*E39</f>
        <v>5.92395137614665</v>
      </c>
    </row>
    <row r="40" ht="18" customHeight="1" spans="1:6">
      <c r="A40" s="33"/>
      <c r="B40" s="23"/>
      <c r="C40" s="33"/>
      <c r="D40" s="49" t="s">
        <v>76</v>
      </c>
      <c r="E40" s="13">
        <v>0.02</v>
      </c>
      <c r="F40" s="23">
        <f>F37*E40</f>
        <v>3.9493009174311</v>
      </c>
    </row>
    <row r="41" ht="18" customHeight="1" spans="1:6">
      <c r="A41" s="28" t="s">
        <v>77</v>
      </c>
      <c r="B41" s="29">
        <f>SUM(B37:B40)</f>
        <v>14936.4447247706</v>
      </c>
      <c r="C41" s="33"/>
      <c r="D41" s="34" t="s">
        <v>77</v>
      </c>
      <c r="E41" s="28"/>
      <c r="F41" s="32">
        <f>SUM(F37:F40)</f>
        <v>217.211550458711</v>
      </c>
    </row>
    <row r="42" ht="18" customHeight="1" spans="3:6">
      <c r="C42" s="2"/>
      <c r="D42" s="11" t="s">
        <v>73</v>
      </c>
      <c r="E42" s="50">
        <v>0.0003</v>
      </c>
      <c r="F42" s="23">
        <f>G11*E42</f>
        <v>90</v>
      </c>
    </row>
    <row r="43" ht="18" customHeight="1" spans="3:6">
      <c r="C43" s="2"/>
      <c r="D43" s="11" t="s">
        <v>60</v>
      </c>
      <c r="E43" s="50">
        <v>0.0006</v>
      </c>
      <c r="F43" s="23">
        <f>B37</f>
        <v>14936.4447247706</v>
      </c>
    </row>
    <row r="44" ht="18" customHeight="1" spans="3:6">
      <c r="C44" s="2"/>
      <c r="D44" s="19" t="s">
        <v>77</v>
      </c>
      <c r="E44" s="41"/>
      <c r="F44" s="31">
        <f>F43+F42</f>
        <v>15026.4447247706</v>
      </c>
    </row>
    <row r="45" ht="18" customHeight="1" spans="3:6">
      <c r="C45" s="2"/>
      <c r="D45" s="19" t="s">
        <v>22</v>
      </c>
      <c r="E45" s="30"/>
      <c r="F45" s="31">
        <f>F41+F44</f>
        <v>15243.6562752294</v>
      </c>
    </row>
    <row r="46" ht="18" customHeight="1" spans="3:6">
      <c r="C46" s="2"/>
      <c r="D46" s="30" t="s">
        <v>70</v>
      </c>
      <c r="E46" s="41">
        <v>0.016</v>
      </c>
      <c r="F46" s="31">
        <f>B11*E46</f>
        <v>4403.66972477064</v>
      </c>
    </row>
    <row r="47" ht="18" customHeight="1" spans="3:3">
      <c r="C47" s="2"/>
    </row>
    <row r="48" ht="18" customHeight="1" spans="3:3">
      <c r="C48" s="2"/>
    </row>
    <row r="49" ht="18" customHeight="1" spans="3:3">
      <c r="C49" s="2"/>
    </row>
    <row r="50" spans="3:3">
      <c r="C50" s="2"/>
    </row>
    <row r="51" spans="3:3">
      <c r="C51" s="2"/>
    </row>
    <row r="52" spans="3:3">
      <c r="C52" s="2"/>
    </row>
    <row r="53" spans="3:3">
      <c r="C53" s="2"/>
    </row>
    <row r="54" spans="3:3">
      <c r="C54" s="2"/>
    </row>
    <row r="55" spans="3:3">
      <c r="C55" s="2"/>
    </row>
    <row r="56" spans="3:3">
      <c r="C56" s="2"/>
    </row>
    <row r="57" spans="3:3">
      <c r="C57" s="2"/>
    </row>
    <row r="58" spans="3:3">
      <c r="C58" s="2"/>
    </row>
    <row r="59" spans="3:3">
      <c r="C59" s="2"/>
    </row>
    <row r="60" spans="3:3">
      <c r="C60" s="2"/>
    </row>
    <row r="61" spans="3:3">
      <c r="C61" s="2"/>
    </row>
    <row r="62" spans="3:3">
      <c r="C62" s="2"/>
    </row>
    <row r="63" spans="3:3">
      <c r="C63" s="2"/>
    </row>
    <row r="64" spans="3:3">
      <c r="C64" s="2"/>
    </row>
    <row r="65" spans="3:3">
      <c r="C65" s="2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2021-12-13T00:50:13Z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6E0049516BB847D984EBA798FCA46994</vt:lpwstr>
  </property>
</Properties>
</file>