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<sst xmlns="http://schemas.openxmlformats.org/spreadsheetml/2006/main" count="101" uniqueCount="72">
  <si>
    <t>罗城县宝坛乡西华村杨梅基地产业道路挡土墙建设工程</t>
  </si>
  <si>
    <t>中标日期</t>
  </si>
  <si>
    <t>中标价</t>
  </si>
  <si>
    <t>负责人</t>
  </si>
  <si>
    <t>广西分公司邓云琪</t>
  </si>
  <si>
    <t>建设单位</t>
  </si>
  <si>
    <t>罗城仫佬族自治县扶贫开发办公室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</si>
  <si>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</si>
  <si>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</si>
  <si>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</si>
  <si>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</si>
  <si>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</si>
  <si>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</si>
  <si>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</si>
  <si>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</si>
  <si>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</si>
  <si>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</si>
  <si>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</si>
  <si>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</si>
  <si>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</si>
  <si>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</si>
  <si>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18-12-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</si>
  <si>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</si>
  <si>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</si>
  <si>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</si>
  <si>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</si>
  <si>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</si>
  <si>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</si>
  <si>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</si>
  <si>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</si>
  <si>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</si>
  <si>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</si>
  <si>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</si>
  <si>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</si>
  <si>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</si>
  <si>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</si>
  <si>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</si>
  <si>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 xml:space="preserve"> 广西荣晟劳务有限公司</t>
  </si>
  <si>
    <t>19-1-</t>
  </si>
  <si>
    <t>广西荣晟劳务有限公司</t>
  </si>
  <si>
    <t>广西河池联众商贸有限公司</t>
  </si>
  <si>
    <t>片石1810.97吨*87.37、水泥107吨*485.43、砂石433.55*116.504</t>
  </si>
  <si>
    <t>有</t>
  </si>
  <si>
    <t>扣</t>
  </si>
  <si>
    <t>外经证</t>
  </si>
  <si>
    <t>2次</t>
  </si>
  <si>
    <t>管理费</t>
  </si>
  <si>
    <t>退</t>
  </si>
  <si>
    <t>之前预付款暂扣16%</t>
  </si>
  <si>
    <t>企税1.6%</t>
  </si>
  <si>
    <t>水利基金</t>
  </si>
  <si>
    <t>1次</t>
  </si>
  <si>
    <t>暂扣</t>
  </si>
  <si>
    <t>预付款 暂扣16%</t>
  </si>
  <si>
    <t>应提供成本</t>
  </si>
  <si>
    <t>可支付金额</t>
  </si>
  <si>
    <t>尚需提供成本</t>
  </si>
  <si>
    <t>公司代缴税金：</t>
  </si>
  <si>
    <t>税种</t>
  </si>
  <si>
    <t>税额</t>
  </si>
  <si>
    <t>19.5月开票扣税</t>
  </si>
  <si>
    <t>21.6开票税金</t>
  </si>
  <si>
    <t xml:space="preserve"> 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</si>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</sst>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7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topLeftCell="A10" workbookViewId="0">
      <selection activeCell="G24" sqref="G2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0.5" style="3" customWidth="1"/>
    <col min="10" max="10" width="11.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43448</v>
      </c>
      <c r="C2" s="11" t="s">
        <v>2</v>
      </c>
      <c r="D2" s="12">
        <v>406578</v>
      </c>
      <c r="E2" s="13" t="s">
        <v>3</v>
      </c>
      <c r="F2" s="11" t="s">
        <v>4</v>
      </c>
      <c r="G2" s="14" t="s">
        <v>5</v>
      </c>
      <c r="H2" s="15" t="s">
        <v>6</v>
      </c>
      <c r="I2" s="47"/>
      <c r="J2" s="48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49"/>
      <c r="J3" s="17"/>
      <c r="K3" s="17"/>
      <c r="L3" s="17"/>
    </row>
    <row r="4" ht="18" customHeight="1" spans="1:12">
      <c r="A4" s="2" t="s">
        <v>9</v>
      </c>
      <c r="H4" s="17"/>
      <c r="I4" s="49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1">
      <c r="A7" s="21">
        <v>43591</v>
      </c>
      <c r="B7" s="22">
        <f t="shared" ref="B7:B8" si="0">G7/(1+C7+E7)</f>
        <v>355271.844660194</v>
      </c>
      <c r="C7" s="23">
        <v>0.03</v>
      </c>
      <c r="D7" s="24">
        <f t="shared" ref="D7:D8" si="1">G7/(1+E7+C7)*C7</f>
        <v>10658.1553398058</v>
      </c>
      <c r="E7" s="23"/>
      <c r="F7" s="22">
        <f t="shared" ref="F7:F8" si="2">G7/(1+C7+E7)*E7</f>
        <v>0</v>
      </c>
      <c r="G7" s="25">
        <v>365930</v>
      </c>
      <c r="H7" s="21" t="s">
        <v>21</v>
      </c>
      <c r="I7" s="22">
        <v>142000</v>
      </c>
      <c r="J7" s="50" t="s">
        <v>22</v>
      </c>
      <c r="K7" s="6">
        <f>I7*0.16</f>
        <v>22720</v>
      </c>
    </row>
    <row r="8" ht="18" customHeight="1" spans="1:10">
      <c r="A8" s="21">
        <v>44368</v>
      </c>
      <c r="B8" s="22">
        <f t="shared" si="0"/>
        <v>0</v>
      </c>
      <c r="C8" s="23">
        <v>0.03</v>
      </c>
      <c r="D8" s="24">
        <f t="shared" si="1"/>
        <v>0</v>
      </c>
      <c r="E8" s="23"/>
      <c r="F8" s="22">
        <f t="shared" si="2"/>
        <v>0</v>
      </c>
      <c r="G8" s="25">
        <v>0</v>
      </c>
      <c r="H8" s="21">
        <v>43644</v>
      </c>
      <c r="I8" s="22">
        <v>223900</v>
      </c>
      <c r="J8" s="50" t="s">
        <v>22</v>
      </c>
    </row>
    <row r="9" ht="18" customHeight="1" spans="1:10">
      <c r="A9" s="21"/>
      <c r="B9" s="22">
        <f t="shared" ref="B9:B10" si="3">G9/(1+C9+E9)</f>
        <v>0</v>
      </c>
      <c r="C9" s="23">
        <v>0.02</v>
      </c>
      <c r="D9" s="24">
        <f t="shared" ref="D9:D10" si="4">G9/(1+E9+C9)*C9</f>
        <v>0</v>
      </c>
      <c r="E9" s="23"/>
      <c r="F9" s="22">
        <f t="shared" ref="F9:F10" si="5">G9/(1+C9+E9)*E9</f>
        <v>0</v>
      </c>
      <c r="G9" s="25"/>
      <c r="H9" s="21"/>
      <c r="I9" s="22"/>
      <c r="J9" s="50"/>
    </row>
    <row r="10" ht="18" customHeight="1" spans="1:10">
      <c r="A10" s="21"/>
      <c r="B10" s="22">
        <f t="shared" si="3"/>
        <v>0</v>
      </c>
      <c r="C10" s="23">
        <v>0.02</v>
      </c>
      <c r="D10" s="24">
        <f t="shared" si="4"/>
        <v>0</v>
      </c>
      <c r="E10" s="23">
        <v>0.08</v>
      </c>
      <c r="F10" s="22">
        <f t="shared" si="5"/>
        <v>0</v>
      </c>
      <c r="G10" s="25"/>
      <c r="H10" s="21"/>
      <c r="I10" s="22"/>
      <c r="J10" s="50"/>
    </row>
    <row r="11" ht="18" customHeight="1" spans="1:10">
      <c r="A11" s="26" t="s">
        <v>23</v>
      </c>
      <c r="B11" s="27">
        <f>SUM(B7:B10)</f>
        <v>355271.844660194</v>
      </c>
      <c r="C11" s="28"/>
      <c r="D11" s="29">
        <f t="shared" ref="D11:G11" si="6">SUM(D7:D10)</f>
        <v>10658.1553398058</v>
      </c>
      <c r="E11" s="28"/>
      <c r="F11" s="30">
        <f t="shared" si="6"/>
        <v>0</v>
      </c>
      <c r="G11" s="29">
        <f t="shared" si="6"/>
        <v>365930</v>
      </c>
      <c r="H11" s="31"/>
      <c r="I11" s="29">
        <f>SUM(I7:I10)</f>
        <v>365900</v>
      </c>
      <c r="J11" s="31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2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1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3">
        <v>43466</v>
      </c>
      <c r="B14" s="16">
        <f t="shared" ref="B14:B24" si="7">ROUND(G14/(1+E14),2)</f>
        <v>142000</v>
      </c>
      <c r="C14" s="34"/>
      <c r="D14" s="35"/>
      <c r="E14" s="36"/>
      <c r="F14" s="16">
        <f t="shared" ref="F14:F24" si="8">ROUND(G14/(1+E14)*E14,2)</f>
        <v>0</v>
      </c>
      <c r="G14" s="25">
        <v>142000</v>
      </c>
      <c r="H14" s="21"/>
      <c r="I14" s="22"/>
      <c r="J14" s="50"/>
      <c r="K14" s="52" t="s">
        <v>37</v>
      </c>
      <c r="L14" s="53"/>
      <c r="M14" s="54"/>
      <c r="N14" s="54"/>
      <c r="O14" s="53"/>
    </row>
    <row r="15" s="1" customFormat="1" ht="18" customHeight="1" spans="1:15">
      <c r="A15" s="33"/>
      <c r="B15" s="16">
        <f t="shared" si="7"/>
        <v>0</v>
      </c>
      <c r="C15" s="34"/>
      <c r="D15" s="35"/>
      <c r="E15" s="36"/>
      <c r="F15" s="16">
        <f t="shared" si="8"/>
        <v>0</v>
      </c>
      <c r="G15" s="25"/>
      <c r="H15" s="21" t="s">
        <v>38</v>
      </c>
      <c r="I15" s="22">
        <v>119280</v>
      </c>
      <c r="J15" s="50" t="s">
        <v>22</v>
      </c>
      <c r="K15" s="52" t="s">
        <v>39</v>
      </c>
      <c r="L15" s="53"/>
      <c r="M15" s="54"/>
      <c r="N15" s="54"/>
      <c r="O15" s="53"/>
    </row>
    <row r="16" s="1" customFormat="1" ht="18" customHeight="1" spans="1:15">
      <c r="A16" s="33">
        <v>43647</v>
      </c>
      <c r="B16" s="16">
        <f t="shared" si="7"/>
        <v>268513.3</v>
      </c>
      <c r="C16" s="34"/>
      <c r="D16" s="35"/>
      <c r="E16" s="36"/>
      <c r="F16" s="16">
        <f t="shared" si="8"/>
        <v>0</v>
      </c>
      <c r="G16" s="25">
        <v>268513.3</v>
      </c>
      <c r="H16" s="21">
        <v>43664</v>
      </c>
      <c r="I16" s="22">
        <v>232089</v>
      </c>
      <c r="J16" s="50" t="s">
        <v>22</v>
      </c>
      <c r="K16" s="52" t="s">
        <v>40</v>
      </c>
      <c r="L16" s="53" t="s">
        <v>41</v>
      </c>
      <c r="M16" s="54" t="s">
        <v>42</v>
      </c>
      <c r="N16" s="54" t="s">
        <v>42</v>
      </c>
      <c r="O16" s="53"/>
    </row>
    <row r="17" s="1" customFormat="1" ht="18" customHeight="1" spans="1:15">
      <c r="A17" s="33"/>
      <c r="B17" s="16">
        <f t="shared" si="7"/>
        <v>0</v>
      </c>
      <c r="C17" s="34"/>
      <c r="D17" s="35"/>
      <c r="E17" s="36"/>
      <c r="F17" s="16">
        <f t="shared" si="8"/>
        <v>0</v>
      </c>
      <c r="G17" s="25"/>
      <c r="H17" s="21"/>
      <c r="I17" s="22"/>
      <c r="J17" s="50"/>
      <c r="K17" s="52"/>
      <c r="L17" s="53"/>
      <c r="M17" s="54"/>
      <c r="N17" s="54"/>
      <c r="O17" s="53"/>
    </row>
    <row r="18" s="1" customFormat="1" ht="18" customHeight="1" spans="1:15">
      <c r="A18" s="33"/>
      <c r="B18" s="16">
        <f t="shared" si="7"/>
        <v>0</v>
      </c>
      <c r="C18" s="34"/>
      <c r="D18" s="35"/>
      <c r="E18" s="36"/>
      <c r="F18" s="16">
        <f t="shared" si="8"/>
        <v>0</v>
      </c>
      <c r="G18" s="25"/>
      <c r="H18" s="21"/>
      <c r="I18" s="22"/>
      <c r="J18" s="50"/>
      <c r="K18" s="52"/>
      <c r="L18" s="53"/>
      <c r="M18" s="54"/>
      <c r="N18" s="54"/>
      <c r="O18" s="53"/>
    </row>
    <row r="19" s="1" customFormat="1" ht="18" customHeight="1" spans="1:15">
      <c r="A19" s="33"/>
      <c r="B19" s="16">
        <f t="shared" si="7"/>
        <v>0</v>
      </c>
      <c r="C19" s="34"/>
      <c r="D19" s="35"/>
      <c r="E19" s="36"/>
      <c r="F19" s="16">
        <f t="shared" si="8"/>
        <v>0</v>
      </c>
      <c r="G19" s="25"/>
      <c r="H19" s="21"/>
      <c r="I19" s="22"/>
      <c r="J19" s="50"/>
      <c r="K19" s="52"/>
      <c r="L19" s="53"/>
      <c r="M19" s="54"/>
      <c r="N19" s="54"/>
      <c r="O19" s="53"/>
    </row>
    <row r="20" s="1" customFormat="1" ht="18" customHeight="1" spans="1:15">
      <c r="A20" s="33"/>
      <c r="B20" s="16">
        <f t="shared" si="7"/>
        <v>0</v>
      </c>
      <c r="C20" s="34"/>
      <c r="D20" s="35"/>
      <c r="E20" s="36"/>
      <c r="F20" s="16">
        <f t="shared" si="8"/>
        <v>0</v>
      </c>
      <c r="G20" s="25"/>
      <c r="H20" s="21"/>
      <c r="I20" s="22"/>
      <c r="J20" s="50"/>
      <c r="K20" s="52"/>
      <c r="L20" s="53"/>
      <c r="M20" s="54"/>
      <c r="N20" s="54"/>
      <c r="O20" s="53"/>
    </row>
    <row r="21" s="1" customFormat="1" ht="18" customHeight="1" spans="1:15">
      <c r="A21" s="33"/>
      <c r="B21" s="16">
        <f t="shared" si="7"/>
        <v>0</v>
      </c>
      <c r="C21" s="34"/>
      <c r="D21" s="35"/>
      <c r="E21" s="36"/>
      <c r="F21" s="16">
        <f t="shared" si="8"/>
        <v>0</v>
      </c>
      <c r="G21" s="25"/>
      <c r="H21" s="21"/>
      <c r="I21" s="22"/>
      <c r="J21" s="50"/>
      <c r="K21" s="52"/>
      <c r="L21" s="53"/>
      <c r="M21" s="54"/>
      <c r="N21" s="54"/>
      <c r="O21" s="53"/>
    </row>
    <row r="22" s="1" customFormat="1" ht="18" customHeight="1" spans="1:15">
      <c r="A22" s="33"/>
      <c r="B22" s="16">
        <f t="shared" si="7"/>
        <v>0</v>
      </c>
      <c r="C22" s="34"/>
      <c r="D22" s="35"/>
      <c r="E22" s="36"/>
      <c r="F22" s="16">
        <f t="shared" si="8"/>
        <v>0</v>
      </c>
      <c r="G22" s="25"/>
      <c r="H22" s="21">
        <v>44354</v>
      </c>
      <c r="I22" s="22">
        <v>0</v>
      </c>
      <c r="J22" s="50" t="s">
        <v>43</v>
      </c>
      <c r="K22" s="52" t="s">
        <v>44</v>
      </c>
      <c r="L22" s="53"/>
      <c r="M22" s="54"/>
      <c r="N22" s="54"/>
      <c r="O22" s="53"/>
    </row>
    <row r="23" s="1" customFormat="1" ht="18" customHeight="1" spans="1:15">
      <c r="A23" s="33"/>
      <c r="B23" s="16">
        <f t="shared" si="7"/>
        <v>0</v>
      </c>
      <c r="C23" s="34"/>
      <c r="D23" s="35"/>
      <c r="E23" s="36"/>
      <c r="F23" s="16">
        <f t="shared" si="8"/>
        <v>0</v>
      </c>
      <c r="G23" s="25"/>
      <c r="H23" s="21" t="s">
        <v>45</v>
      </c>
      <c r="I23" s="22">
        <v>500</v>
      </c>
      <c r="J23" s="50" t="s">
        <v>43</v>
      </c>
      <c r="K23" s="52" t="s">
        <v>44</v>
      </c>
      <c r="L23" s="53"/>
      <c r="M23" s="54"/>
      <c r="N23" s="54"/>
      <c r="O23" s="53"/>
    </row>
    <row r="24" s="1" customFormat="1" ht="18" customHeight="1" spans="1:15">
      <c r="A24" s="33"/>
      <c r="B24" s="16">
        <f t="shared" si="7"/>
        <v>8132</v>
      </c>
      <c r="C24" s="34"/>
      <c r="D24" s="35"/>
      <c r="E24" s="36"/>
      <c r="F24" s="16">
        <f t="shared" si="8"/>
        <v>0</v>
      </c>
      <c r="G24" s="25">
        <f>8132</f>
        <v>8132</v>
      </c>
      <c r="H24" s="21" t="s">
        <v>45</v>
      </c>
      <c r="I24" s="22">
        <f>G24</f>
        <v>8132</v>
      </c>
      <c r="J24" s="50" t="s">
        <v>43</v>
      </c>
      <c r="K24" s="52" t="s">
        <v>46</v>
      </c>
      <c r="L24" s="53"/>
      <c r="M24" s="54"/>
      <c r="N24" s="54"/>
      <c r="O24" s="53"/>
    </row>
    <row r="25" s="1" customFormat="1" ht="18" customHeight="1" spans="1:15">
      <c r="A25" s="33"/>
      <c r="B25" s="16">
        <f t="shared" ref="B25:B28" si="9">ROUND(G25/(1+E25),2)</f>
        <v>0</v>
      </c>
      <c r="C25" s="34"/>
      <c r="D25" s="35"/>
      <c r="E25" s="36"/>
      <c r="F25" s="16">
        <f t="shared" ref="F25:F28" si="10">ROUND(G25/(1+E25)*E25,2)</f>
        <v>0</v>
      </c>
      <c r="G25" s="25"/>
      <c r="H25" s="21" t="s">
        <v>45</v>
      </c>
      <c r="I25" s="22">
        <v>-22720</v>
      </c>
      <c r="J25" s="50" t="s">
        <v>47</v>
      </c>
      <c r="K25" s="52" t="s">
        <v>48</v>
      </c>
      <c r="L25" s="53"/>
      <c r="M25" s="54"/>
      <c r="N25" s="54"/>
      <c r="O25" s="53"/>
    </row>
    <row r="26" s="1" customFormat="1" ht="18" customHeight="1" spans="1:15">
      <c r="A26" s="33"/>
      <c r="B26" s="16">
        <f t="shared" si="9"/>
        <v>0</v>
      </c>
      <c r="C26" s="34"/>
      <c r="D26" s="35"/>
      <c r="E26" s="36"/>
      <c r="F26" s="16">
        <f t="shared" si="10"/>
        <v>0</v>
      </c>
      <c r="G26" s="25"/>
      <c r="H26" s="21" t="s">
        <v>45</v>
      </c>
      <c r="I26" s="22">
        <v>5685</v>
      </c>
      <c r="J26" s="50" t="s">
        <v>43</v>
      </c>
      <c r="K26" s="52" t="s">
        <v>49</v>
      </c>
      <c r="L26" s="53"/>
      <c r="M26" s="54"/>
      <c r="N26" s="54"/>
      <c r="O26" s="53"/>
    </row>
    <row r="27" s="1" customFormat="1" ht="18" customHeight="1" spans="1:15">
      <c r="A27" s="33"/>
      <c r="B27" s="16">
        <f t="shared" si="9"/>
        <v>0</v>
      </c>
      <c r="C27" s="34"/>
      <c r="D27" s="35"/>
      <c r="E27" s="36"/>
      <c r="F27" s="16">
        <f t="shared" si="10"/>
        <v>0</v>
      </c>
      <c r="G27" s="25"/>
      <c r="H27" s="21" t="s">
        <v>45</v>
      </c>
      <c r="I27" s="22">
        <v>214</v>
      </c>
      <c r="J27" s="50" t="s">
        <v>43</v>
      </c>
      <c r="K27" s="52" t="s">
        <v>50</v>
      </c>
      <c r="L27" s="53"/>
      <c r="M27" s="54"/>
      <c r="N27" s="54"/>
      <c r="O27" s="53"/>
    </row>
    <row r="28" s="1" customFormat="1" ht="18" customHeight="1" spans="1:15">
      <c r="A28" s="33"/>
      <c r="B28" s="16">
        <f t="shared" si="9"/>
        <v>0</v>
      </c>
      <c r="C28" s="34"/>
      <c r="D28" s="35"/>
      <c r="E28" s="36"/>
      <c r="F28" s="16">
        <f t="shared" si="10"/>
        <v>0</v>
      </c>
      <c r="G28" s="25"/>
      <c r="H28" s="21" t="s">
        <v>51</v>
      </c>
      <c r="I28" s="22">
        <v>22720</v>
      </c>
      <c r="J28" s="50" t="s">
        <v>52</v>
      </c>
      <c r="K28" s="52" t="s">
        <v>53</v>
      </c>
      <c r="L28" s="53"/>
      <c r="M28" s="54"/>
      <c r="N28" s="54"/>
      <c r="O28" s="53"/>
    </row>
    <row r="29" ht="18" customHeight="1" spans="1:15">
      <c r="A29" s="28" t="s">
        <v>23</v>
      </c>
      <c r="B29" s="27">
        <f>SUM(B14:B28)</f>
        <v>418645.3</v>
      </c>
      <c r="C29" s="28"/>
      <c r="D29" s="37"/>
      <c r="E29" s="37"/>
      <c r="F29" s="30">
        <f>SUM(F14:F28)</f>
        <v>0</v>
      </c>
      <c r="G29" s="38">
        <f>SUM(G14:G28)</f>
        <v>418645.3</v>
      </c>
      <c r="H29" s="39"/>
      <c r="I29" s="29">
        <f>SUM(I14:I28)</f>
        <v>365900</v>
      </c>
      <c r="J29" s="55"/>
      <c r="K29" s="37"/>
      <c r="L29" s="31"/>
      <c r="M29" s="50"/>
      <c r="N29" s="50"/>
      <c r="O29" s="31"/>
    </row>
    <row r="30" ht="18" customHeight="1" spans="1:14">
      <c r="A30" s="40" t="s">
        <v>54</v>
      </c>
      <c r="B30" s="41">
        <f>B11*0.936</f>
        <v>332534.446601942</v>
      </c>
      <c r="C30" s="40"/>
      <c r="D30" s="42"/>
      <c r="E30" s="42"/>
      <c r="F30" s="41"/>
      <c r="G30" s="41">
        <f>G11-G29</f>
        <v>-52715.3</v>
      </c>
      <c r="H30" s="20" t="s">
        <v>55</v>
      </c>
      <c r="I30" s="29">
        <f>I11-I29</f>
        <v>0</v>
      </c>
      <c r="J30" s="6"/>
      <c r="K30" s="56"/>
      <c r="M30" s="57"/>
      <c r="N30" s="57"/>
    </row>
    <row r="31" ht="18" customHeight="1" spans="1:14">
      <c r="A31" s="40" t="s">
        <v>56</v>
      </c>
      <c r="B31" s="41">
        <f>B30-B29</f>
        <v>-86110.8533980582</v>
      </c>
      <c r="C31" s="40"/>
      <c r="D31" s="42"/>
      <c r="E31" s="42"/>
      <c r="F31" s="41"/>
      <c r="G31" s="41"/>
      <c r="H31" s="43"/>
      <c r="I31" s="41"/>
      <c r="J31" s="6"/>
      <c r="K31" s="56"/>
      <c r="M31" s="57"/>
      <c r="N31" s="57"/>
    </row>
    <row r="32" ht="18" customHeight="1" spans="1:3">
      <c r="A32" s="2" t="s">
        <v>57</v>
      </c>
      <c r="C32" s="2"/>
    </row>
    <row r="33" ht="18" customHeight="1" spans="1:11">
      <c r="A33" s="20" t="s">
        <v>58</v>
      </c>
      <c r="B33" s="19" t="s">
        <v>59</v>
      </c>
      <c r="C33" s="31"/>
      <c r="D33" s="20" t="s">
        <v>58</v>
      </c>
      <c r="E33" s="18" t="s">
        <v>16</v>
      </c>
      <c r="F33" s="19" t="s">
        <v>59</v>
      </c>
      <c r="G33" s="19" t="s">
        <v>60</v>
      </c>
      <c r="H33" s="11" t="s">
        <v>61</v>
      </c>
      <c r="K33" s="6" t="s">
        <v>62</v>
      </c>
    </row>
    <row r="34" ht="18" customHeight="1" spans="1:10">
      <c r="A34" s="31" t="s">
        <v>63</v>
      </c>
      <c r="B34" s="16">
        <f>(B30-B29)*0.25</f>
        <v>-21527.7133495146</v>
      </c>
      <c r="C34" s="31"/>
      <c r="D34" s="26" t="s">
        <v>64</v>
      </c>
      <c r="E34" s="20" t="s">
        <v>65</v>
      </c>
      <c r="F34" s="30">
        <f>F11-F29</f>
        <v>0</v>
      </c>
      <c r="G34" s="30">
        <v>0</v>
      </c>
      <c r="H34" s="11"/>
      <c r="J34" s="5" t="s">
        <v>62</v>
      </c>
    </row>
    <row r="35" ht="18" customHeight="1" spans="1:8">
      <c r="A35" s="31" t="s">
        <v>66</v>
      </c>
      <c r="B35" s="44" t="s">
        <v>67</v>
      </c>
      <c r="C35" s="31"/>
      <c r="D35" s="45" t="s">
        <v>68</v>
      </c>
      <c r="E35" s="13">
        <v>0.05</v>
      </c>
      <c r="F35" s="22">
        <f>F34*E35</f>
        <v>0</v>
      </c>
      <c r="G35" s="22">
        <v>0</v>
      </c>
      <c r="H35" s="11"/>
    </row>
    <row r="36" ht="18" customHeight="1" spans="1:8">
      <c r="A36" s="31" t="s">
        <v>50</v>
      </c>
      <c r="B36" s="44"/>
      <c r="C36" s="31"/>
      <c r="D36" s="45" t="s">
        <v>69</v>
      </c>
      <c r="E36" s="13">
        <v>0.03</v>
      </c>
      <c r="F36" s="22">
        <f>F34*E36</f>
        <v>0</v>
      </c>
      <c r="G36" s="22">
        <v>0</v>
      </c>
      <c r="H36" s="11"/>
    </row>
    <row r="37" ht="18" customHeight="1" spans="1:8">
      <c r="A37" s="31"/>
      <c r="B37" s="22"/>
      <c r="C37" s="31"/>
      <c r="D37" s="45" t="s">
        <v>70</v>
      </c>
      <c r="E37" s="13">
        <v>0.02</v>
      </c>
      <c r="F37" s="22">
        <f>F34*E37</f>
        <v>0</v>
      </c>
      <c r="G37" s="22">
        <v>0</v>
      </c>
      <c r="H37" s="11"/>
    </row>
    <row r="38" ht="18" customHeight="1" spans="1:8">
      <c r="A38" s="26" t="s">
        <v>71</v>
      </c>
      <c r="B38" s="27">
        <f>SUM(B34:B37)</f>
        <v>-21527.7133495146</v>
      </c>
      <c r="C38" s="31"/>
      <c r="D38" s="32" t="s">
        <v>71</v>
      </c>
      <c r="E38" s="26"/>
      <c r="F38" s="30">
        <f>SUM(F34:F37)</f>
        <v>0</v>
      </c>
      <c r="G38" s="30">
        <v>0</v>
      </c>
      <c r="H38" s="11"/>
    </row>
    <row r="39" ht="18" customHeight="1" spans="3:8">
      <c r="C39" s="2"/>
      <c r="D39" s="11" t="s">
        <v>50</v>
      </c>
      <c r="E39" s="46">
        <v>0.0006</v>
      </c>
      <c r="F39" s="22">
        <f>B7*E39</f>
        <v>213.163106796116</v>
      </c>
      <c r="G39" s="22">
        <f>B7*E39</f>
        <v>213.163106796116</v>
      </c>
      <c r="H39" s="22">
        <f>E39*B8</f>
        <v>0</v>
      </c>
    </row>
    <row r="40" ht="18" customHeight="1" spans="3:8">
      <c r="C40" s="2"/>
      <c r="D40" s="18" t="s">
        <v>71</v>
      </c>
      <c r="E40" s="37"/>
      <c r="F40" s="29">
        <f>F39</f>
        <v>213.163106796116</v>
      </c>
      <c r="G40" s="29">
        <f>G39</f>
        <v>213.163106796116</v>
      </c>
      <c r="H40" s="29">
        <f>H39</f>
        <v>0</v>
      </c>
    </row>
    <row r="41" ht="18" customHeight="1" spans="3:8">
      <c r="C41" s="2"/>
      <c r="D41" s="18" t="s">
        <v>23</v>
      </c>
      <c r="E41" s="28"/>
      <c r="F41" s="29">
        <f>F38+F40</f>
        <v>213.163106796116</v>
      </c>
      <c r="G41" s="29">
        <f>G40</f>
        <v>213.163106796116</v>
      </c>
      <c r="H41" s="29">
        <f>H40</f>
        <v>0</v>
      </c>
    </row>
    <row r="42" ht="18" customHeight="1" spans="3:8">
      <c r="C42" s="2"/>
      <c r="D42" s="28" t="s">
        <v>63</v>
      </c>
      <c r="E42" s="37">
        <v>0.016</v>
      </c>
      <c r="F42" s="29">
        <f>B11*E42</f>
        <v>5684.34951456311</v>
      </c>
      <c r="G42" s="29">
        <f>B7*E42</f>
        <v>5684.34951456311</v>
      </c>
      <c r="H42" s="29">
        <f>E42*G8</f>
        <v>0</v>
      </c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2021-06-21T09:21:15Z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ACD4464AB1444596BBC50EB4F92217E2</vt:lpwstr>
  </property>
</Properties>
</file>