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新!$A$13:$O$22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46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开票税金本月本到账，在后期工程款中扣除相应的利息及费用，6.5吴总同意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3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<sst xmlns="http://schemas.openxmlformats.org/spreadsheetml/2006/main" count="225" uniqueCount="85">
  <si>
    <t>C10677  郎溪县2018年老村级道路加宽改造桂李路、塘龙路工程</t>
  </si>
  <si>
    <t>中标日期</t>
  </si>
  <si>
    <t>中标价</t>
  </si>
  <si>
    <t>负责人</t>
  </si>
  <si>
    <t>郎溪分公司熊兴华</t>
  </si>
  <si>
    <t>建设单位</t>
  </si>
  <si>
    <t>郎溪县毕桥镇人民政府</t>
  </si>
  <si>
    <t>决算日期</t>
  </si>
  <si>
    <t>决算价</t>
  </si>
  <si>
    <t>销售开票：</t>
  </si>
  <si>
    <t xml:space="preserve"> 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</si>
  <si>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</si>
  <si>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</si>
  <si>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</si>
  <si>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</si>
  <si>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</si>
  <si>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</si>
  <si>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</si>
  <si>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</si>
  <si>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</si>
  <si>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</si>
  <si>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</si>
  <si>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</si>
  <si>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</si>
  <si>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</si>
  <si>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</si>
  <si>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</si>
  <si>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</si>
  <si>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</si>
  <si>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</si>
  <si>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</si>
  <si>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</si>
  <si>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</si>
  <si>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</si>
  <si>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</si>
  <si>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</si>
  <si>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</si>
  <si>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</si>
  <si>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普代</t>
  </si>
  <si>
    <t>徽行</t>
  </si>
  <si>
    <t>戴照梅</t>
  </si>
  <si>
    <t>材料费</t>
  </si>
  <si>
    <t>朱梓松</t>
  </si>
  <si>
    <t>工程款</t>
  </si>
  <si>
    <t>机械费</t>
  </si>
  <si>
    <t>有</t>
  </si>
  <si>
    <t>施工费</t>
  </si>
  <si>
    <t>魏超</t>
  </si>
  <si>
    <t>黄沙、石子</t>
  </si>
  <si>
    <t>石子</t>
  </si>
  <si>
    <t>黄沙碎石</t>
  </si>
  <si>
    <t>劳务机械</t>
  </si>
  <si>
    <t>3次</t>
  </si>
  <si>
    <t>补扣</t>
  </si>
  <si>
    <t>企税1.6%</t>
  </si>
  <si>
    <t>扣</t>
  </si>
  <si>
    <t>手续费</t>
  </si>
  <si>
    <t>增值税及附加</t>
  </si>
  <si>
    <t>管理费</t>
  </si>
  <si>
    <t>2次</t>
  </si>
  <si>
    <t>退</t>
  </si>
  <si>
    <t>之前未开票预留款</t>
  </si>
  <si>
    <t>代办费</t>
  </si>
  <si>
    <t>费用</t>
  </si>
  <si>
    <t>暂扣</t>
  </si>
  <si>
    <t>预留款16%</t>
  </si>
  <si>
    <t>应提供成本</t>
  </si>
  <si>
    <t>可支付金额</t>
  </si>
  <si>
    <t>尚需提供成本</t>
  </si>
  <si>
    <t>公司代缴税金：</t>
  </si>
  <si>
    <t>税种</t>
  </si>
  <si>
    <t>税额</t>
  </si>
  <si>
    <t>19.9月开票扣税</t>
  </si>
  <si>
    <t>2020年5月开票扣税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</si>
  <si>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</si>
  <si>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</si>
  <si>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</si>
  <si>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</si>
  <si>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</si>
  <si>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</si>
  <si>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</si>
  <si>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</si>
  <si>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</si>
  <si>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</si>
  <si>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郎溪县2018年老村级道路加宽改造桂李路、塘龙路工程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</si>
</sst>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67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 wrapText="1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 wrapText="1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66"/>
  <sheetViews>
    <sheetView tabSelected="1" topLeftCell="A4" workbookViewId="0">
      <selection activeCell="G29" sqref="G29:G36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43178</v>
      </c>
      <c r="C2" s="11" t="s">
        <v>2</v>
      </c>
      <c r="D2" s="11">
        <v>271930.25</v>
      </c>
      <c r="E2" s="12" t="s">
        <v>3</v>
      </c>
      <c r="F2" s="11" t="s">
        <v>4</v>
      </c>
      <c r="G2" s="13" t="s">
        <v>5</v>
      </c>
      <c r="H2" s="14" t="s">
        <v>6</v>
      </c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319034.82</v>
      </c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 t="s">
        <v>10</v>
      </c>
      <c r="L4" s="16"/>
    </row>
    <row r="5" ht="18" customHeight="1" spans="1:10">
      <c r="A5" s="17" t="s">
        <v>11</v>
      </c>
      <c r="B5" s="18" t="s">
        <v>12</v>
      </c>
      <c r="C5" s="17" t="s">
        <v>13</v>
      </c>
      <c r="D5" s="17"/>
      <c r="E5" s="17" t="s">
        <v>14</v>
      </c>
      <c r="F5" s="18"/>
      <c r="G5" s="18" t="s">
        <v>15</v>
      </c>
      <c r="H5" s="19" t="s">
        <v>16</v>
      </c>
      <c r="I5" s="18"/>
      <c r="J5" s="19"/>
    </row>
    <row r="6" ht="18" customHeight="1" spans="1:10">
      <c r="A6" s="17"/>
      <c r="B6" s="18"/>
      <c r="C6" s="17" t="s">
        <v>17</v>
      </c>
      <c r="D6" s="17" t="s">
        <v>18</v>
      </c>
      <c r="E6" s="17" t="s">
        <v>17</v>
      </c>
      <c r="F6" s="18" t="s">
        <v>18</v>
      </c>
      <c r="G6" s="18"/>
      <c r="H6" s="19" t="s">
        <v>19</v>
      </c>
      <c r="I6" s="18" t="s">
        <v>20</v>
      </c>
      <c r="J6" s="19" t="s">
        <v>21</v>
      </c>
    </row>
    <row r="7" ht="18" customHeight="1" spans="1:10">
      <c r="A7" s="20">
        <v>43732</v>
      </c>
      <c r="B7" s="58">
        <f t="shared" ref="B7:B10" si="0">G7/(1+C7+E7)</f>
        <v>110091.743119266</v>
      </c>
      <c r="C7" s="22">
        <v>0.02</v>
      </c>
      <c r="D7" s="59">
        <f t="shared" ref="D7:D10" si="1">G7/(1+E7+C7)*C7</f>
        <v>2201.83486238532</v>
      </c>
      <c r="E7" s="24">
        <v>0.07</v>
      </c>
      <c r="F7" s="11">
        <f t="shared" ref="F7:F10" si="2">G7/(1+C7+E7)*E7</f>
        <v>7706.42201834862</v>
      </c>
      <c r="G7" s="60">
        <v>120000</v>
      </c>
      <c r="H7" s="20">
        <v>43438</v>
      </c>
      <c r="I7" s="11">
        <v>120000</v>
      </c>
      <c r="J7" s="49" t="s">
        <v>22</v>
      </c>
    </row>
    <row r="8" ht="18" customHeight="1" spans="1:10">
      <c r="A8" s="20">
        <v>43987</v>
      </c>
      <c r="B8" s="58">
        <f t="shared" si="0"/>
        <v>182600.752293578</v>
      </c>
      <c r="C8" s="22">
        <v>0.02</v>
      </c>
      <c r="D8" s="59">
        <f t="shared" si="1"/>
        <v>3652.01504587156</v>
      </c>
      <c r="E8" s="24">
        <v>0.07</v>
      </c>
      <c r="F8" s="11">
        <f t="shared" si="2"/>
        <v>12782.0526605505</v>
      </c>
      <c r="G8" s="60">
        <v>199034.82</v>
      </c>
      <c r="H8" s="20">
        <v>43992</v>
      </c>
      <c r="I8" s="11">
        <v>167034.82</v>
      </c>
      <c r="J8" s="49" t="s">
        <v>23</v>
      </c>
    </row>
    <row r="9" ht="18" customHeight="1" spans="1:10">
      <c r="A9" s="20"/>
      <c r="B9" s="58">
        <f t="shared" si="0"/>
        <v>0</v>
      </c>
      <c r="C9" s="22">
        <v>0.02</v>
      </c>
      <c r="D9" s="59">
        <f t="shared" si="1"/>
        <v>0</v>
      </c>
      <c r="E9" s="24">
        <v>0.07</v>
      </c>
      <c r="F9" s="11">
        <f t="shared" si="2"/>
        <v>0</v>
      </c>
      <c r="G9" s="60"/>
      <c r="H9" s="20">
        <v>44363</v>
      </c>
      <c r="I9" s="11">
        <v>32000</v>
      </c>
      <c r="J9" s="49" t="s">
        <v>23</v>
      </c>
    </row>
    <row r="10" ht="18" customHeight="1" spans="1:10">
      <c r="A10" s="20"/>
      <c r="B10" s="58">
        <f t="shared" si="0"/>
        <v>0</v>
      </c>
      <c r="C10" s="22">
        <v>0.02</v>
      </c>
      <c r="D10" s="59">
        <f t="shared" si="1"/>
        <v>0</v>
      </c>
      <c r="E10" s="24">
        <v>0.07</v>
      </c>
      <c r="F10" s="11">
        <f t="shared" si="2"/>
        <v>0</v>
      </c>
      <c r="G10" s="60"/>
      <c r="H10" s="20"/>
      <c r="I10" s="11"/>
      <c r="J10" s="49"/>
    </row>
    <row r="11" ht="18" customHeight="1" spans="1:10">
      <c r="A11" s="26" t="s">
        <v>24</v>
      </c>
      <c r="B11" s="61">
        <f t="shared" ref="B11:G11" si="3">SUM(B7:B10)</f>
        <v>292692.495412844</v>
      </c>
      <c r="C11" s="28"/>
      <c r="D11" s="28">
        <f t="shared" si="3"/>
        <v>5853.84990825688</v>
      </c>
      <c r="E11" s="28"/>
      <c r="F11" s="62">
        <f t="shared" si="3"/>
        <v>20488.4746788991</v>
      </c>
      <c r="G11" s="28">
        <f t="shared" si="3"/>
        <v>319034.82</v>
      </c>
      <c r="H11" s="31"/>
      <c r="I11" s="28">
        <f>SUM(I7:I10)</f>
        <v>319034.82</v>
      </c>
      <c r="J11" s="31"/>
    </row>
    <row r="12" ht="18" customHeight="1" spans="1:12">
      <c r="A12" s="2" t="s">
        <v>25</v>
      </c>
      <c r="I12" s="3">
        <f>G11-I11</f>
        <v>0</v>
      </c>
      <c r="J12" s="4"/>
      <c r="K12" s="4"/>
      <c r="L12" s="5"/>
    </row>
    <row r="13" ht="18" customHeight="1" spans="1:15">
      <c r="A13" s="32" t="s">
        <v>26</v>
      </c>
      <c r="B13" s="18" t="s">
        <v>27</v>
      </c>
      <c r="C13" s="17" t="s">
        <v>28</v>
      </c>
      <c r="D13" s="17" t="s">
        <v>29</v>
      </c>
      <c r="E13" s="17" t="s">
        <v>17</v>
      </c>
      <c r="F13" s="18" t="s">
        <v>30</v>
      </c>
      <c r="G13" s="18" t="s">
        <v>15</v>
      </c>
      <c r="H13" s="17" t="s">
        <v>31</v>
      </c>
      <c r="I13" s="18" t="s">
        <v>32</v>
      </c>
      <c r="J13" s="17" t="s">
        <v>21</v>
      </c>
      <c r="K13" s="50" t="s">
        <v>33</v>
      </c>
      <c r="L13" s="19" t="s">
        <v>34</v>
      </c>
      <c r="M13" s="19" t="s">
        <v>35</v>
      </c>
      <c r="N13" s="19" t="s">
        <v>36</v>
      </c>
      <c r="O13" s="19" t="s">
        <v>37</v>
      </c>
    </row>
    <row r="14" s="1" customFormat="1" ht="18" hidden="1" customHeight="1" spans="1:15">
      <c r="A14" s="33">
        <v>43435</v>
      </c>
      <c r="B14" s="63">
        <f t="shared" ref="B14:B20" si="4">ROUND(G14/(1+E14),2)</f>
        <v>100800</v>
      </c>
      <c r="C14" s="34"/>
      <c r="D14" s="35" t="s">
        <v>38</v>
      </c>
      <c r="E14" s="36"/>
      <c r="F14" s="63">
        <f t="shared" ref="F14:F20" si="5">ROUND(G14/(1+E14)*E14,2)</f>
        <v>0</v>
      </c>
      <c r="G14" s="60">
        <v>100800</v>
      </c>
      <c r="H14" s="20">
        <v>43452</v>
      </c>
      <c r="I14" s="11">
        <v>96700</v>
      </c>
      <c r="J14" s="49" t="s">
        <v>39</v>
      </c>
      <c r="K14" s="51" t="s">
        <v>40</v>
      </c>
      <c r="L14" s="51" t="s">
        <v>41</v>
      </c>
      <c r="M14" s="52"/>
      <c r="N14" s="52"/>
      <c r="O14" s="53"/>
    </row>
    <row r="15" s="1" customFormat="1" ht="18" customHeight="1" spans="1:15">
      <c r="A15" s="33">
        <v>43770</v>
      </c>
      <c r="B15" s="63">
        <f t="shared" si="4"/>
        <v>4000</v>
      </c>
      <c r="C15" s="34"/>
      <c r="D15" s="35" t="s">
        <v>38</v>
      </c>
      <c r="E15" s="36"/>
      <c r="F15" s="63">
        <f t="shared" si="5"/>
        <v>0</v>
      </c>
      <c r="G15" s="60">
        <v>4000</v>
      </c>
      <c r="H15" s="20">
        <v>43802</v>
      </c>
      <c r="I15" s="11">
        <v>4360</v>
      </c>
      <c r="J15" s="49" t="s">
        <v>39</v>
      </c>
      <c r="K15" s="54" t="s">
        <v>42</v>
      </c>
      <c r="L15" s="53" t="s">
        <v>43</v>
      </c>
      <c r="M15" s="52"/>
      <c r="N15" s="52"/>
      <c r="O15" s="53"/>
    </row>
    <row r="16" s="1" customFormat="1" ht="18" hidden="1" customHeight="1" spans="1:15">
      <c r="A16" s="33"/>
      <c r="B16" s="63">
        <f t="shared" si="4"/>
        <v>0</v>
      </c>
      <c r="C16" s="34"/>
      <c r="D16" s="35"/>
      <c r="E16" s="36"/>
      <c r="F16" s="63">
        <f t="shared" si="5"/>
        <v>0</v>
      </c>
      <c r="G16" s="60"/>
      <c r="H16" s="20">
        <v>43801</v>
      </c>
      <c r="I16" s="11">
        <v>4100</v>
      </c>
      <c r="J16" s="49" t="s">
        <v>39</v>
      </c>
      <c r="K16" s="51" t="s">
        <v>40</v>
      </c>
      <c r="L16" s="51" t="s">
        <v>41</v>
      </c>
      <c r="M16" s="52"/>
      <c r="N16" s="52"/>
      <c r="O16" s="53"/>
    </row>
    <row r="17" s="1" customFormat="1" ht="18" customHeight="1" spans="1:15">
      <c r="A17" s="33">
        <v>43952</v>
      </c>
      <c r="B17" s="63">
        <f t="shared" si="4"/>
        <v>30000</v>
      </c>
      <c r="C17" s="34"/>
      <c r="D17" s="35" t="s">
        <v>38</v>
      </c>
      <c r="E17" s="36"/>
      <c r="F17" s="63">
        <f t="shared" si="5"/>
        <v>0</v>
      </c>
      <c r="G17" s="60">
        <v>30000</v>
      </c>
      <c r="H17" s="20"/>
      <c r="I17" s="11"/>
      <c r="J17" s="49"/>
      <c r="K17" s="54" t="s">
        <v>42</v>
      </c>
      <c r="L17" s="51" t="s">
        <v>44</v>
      </c>
      <c r="M17" s="52" t="s">
        <v>45</v>
      </c>
      <c r="N17" s="52"/>
      <c r="O17" s="53"/>
    </row>
    <row r="18" s="1" customFormat="1" ht="18" customHeight="1" spans="1:15">
      <c r="A18" s="33">
        <v>43952</v>
      </c>
      <c r="B18" s="63">
        <f t="shared" si="4"/>
        <v>90000</v>
      </c>
      <c r="C18" s="34"/>
      <c r="D18" s="35" t="s">
        <v>38</v>
      </c>
      <c r="E18" s="36"/>
      <c r="F18" s="63">
        <f t="shared" si="5"/>
        <v>0</v>
      </c>
      <c r="G18" s="60">
        <v>90000</v>
      </c>
      <c r="H18" s="20"/>
      <c r="I18" s="11"/>
      <c r="J18" s="49"/>
      <c r="K18" s="54" t="s">
        <v>42</v>
      </c>
      <c r="L18" s="51" t="s">
        <v>46</v>
      </c>
      <c r="M18" s="52"/>
      <c r="N18" s="52"/>
      <c r="O18" s="53"/>
    </row>
    <row r="19" s="1" customFormat="1" ht="18" hidden="1" customHeight="1" spans="1:15">
      <c r="A19" s="33">
        <v>43952</v>
      </c>
      <c r="B19" s="63">
        <f t="shared" si="4"/>
        <v>37310</v>
      </c>
      <c r="C19" s="34"/>
      <c r="D19" s="35" t="s">
        <v>38</v>
      </c>
      <c r="E19" s="36"/>
      <c r="F19" s="63">
        <f t="shared" si="5"/>
        <v>0</v>
      </c>
      <c r="G19" s="60">
        <v>37310</v>
      </c>
      <c r="H19" s="20"/>
      <c r="I19" s="11"/>
      <c r="J19" s="49"/>
      <c r="K19" s="54" t="s">
        <v>47</v>
      </c>
      <c r="L19" s="51" t="s">
        <v>48</v>
      </c>
      <c r="M19" s="52" t="s">
        <v>45</v>
      </c>
      <c r="N19" s="52"/>
      <c r="O19" s="53"/>
    </row>
    <row r="20" s="1" customFormat="1" ht="18" customHeight="1" spans="1:15">
      <c r="A20" s="33">
        <v>43983</v>
      </c>
      <c r="B20" s="63">
        <f t="shared" si="4"/>
        <v>16400</v>
      </c>
      <c r="C20" s="34"/>
      <c r="D20" s="35" t="s">
        <v>38</v>
      </c>
      <c r="E20" s="36"/>
      <c r="F20" s="63">
        <f t="shared" si="5"/>
        <v>0</v>
      </c>
      <c r="G20" s="60">
        <v>16400</v>
      </c>
      <c r="H20" s="20"/>
      <c r="I20" s="11"/>
      <c r="J20" s="49"/>
      <c r="K20" s="54" t="s">
        <v>42</v>
      </c>
      <c r="L20" s="51" t="s">
        <v>49</v>
      </c>
      <c r="M20" s="52"/>
      <c r="N20" s="52"/>
      <c r="O20" s="53"/>
    </row>
    <row r="21" s="1" customFormat="1" ht="18" hidden="1" customHeight="1" spans="1:15">
      <c r="A21" s="33"/>
      <c r="B21" s="63"/>
      <c r="C21" s="34"/>
      <c r="D21" s="35"/>
      <c r="E21" s="36"/>
      <c r="F21" s="63"/>
      <c r="G21" s="60"/>
      <c r="H21" s="20">
        <v>44014</v>
      </c>
      <c r="I21" s="11">
        <v>37100</v>
      </c>
      <c r="J21" s="49"/>
      <c r="K21" s="66" t="s">
        <v>47</v>
      </c>
      <c r="L21" s="51" t="s">
        <v>50</v>
      </c>
      <c r="M21" s="52"/>
      <c r="N21" s="52"/>
      <c r="O21" s="53"/>
    </row>
    <row r="22" s="1" customFormat="1" ht="18" customHeight="1" spans="1:15">
      <c r="A22" s="33"/>
      <c r="B22" s="63"/>
      <c r="C22" s="34"/>
      <c r="D22" s="35"/>
      <c r="E22" s="36"/>
      <c r="F22" s="63"/>
      <c r="G22" s="60"/>
      <c r="H22" s="20">
        <v>44014</v>
      </c>
      <c r="I22" s="11">
        <v>106460.96</v>
      </c>
      <c r="J22" s="49"/>
      <c r="K22" s="66" t="s">
        <v>42</v>
      </c>
      <c r="L22" s="51" t="s">
        <v>51</v>
      </c>
      <c r="M22" s="52"/>
      <c r="N22" s="52"/>
      <c r="O22" s="53"/>
    </row>
    <row r="23" s="1" customFormat="1" ht="18" customHeight="1" spans="1:15">
      <c r="A23" s="33"/>
      <c r="B23" s="63"/>
      <c r="C23" s="34"/>
      <c r="D23" s="35"/>
      <c r="E23" s="36"/>
      <c r="F23" s="63"/>
      <c r="G23" s="60"/>
      <c r="H23" s="20"/>
      <c r="I23" s="11"/>
      <c r="J23" s="49"/>
      <c r="K23" s="54"/>
      <c r="L23" s="51"/>
      <c r="M23" s="52"/>
      <c r="N23" s="52"/>
      <c r="O23" s="53"/>
    </row>
    <row r="24" s="1" customFormat="1" ht="18" customHeight="1" spans="1:15">
      <c r="A24" s="33"/>
      <c r="B24" s="63"/>
      <c r="C24" s="34"/>
      <c r="D24" s="35"/>
      <c r="E24" s="36"/>
      <c r="F24" s="63"/>
      <c r="G24" s="60"/>
      <c r="H24" s="20"/>
      <c r="I24" s="11"/>
      <c r="J24" s="49"/>
      <c r="K24" s="54"/>
      <c r="L24" s="51"/>
      <c r="M24" s="52"/>
      <c r="N24" s="52"/>
      <c r="O24" s="53"/>
    </row>
    <row r="25" s="1" customFormat="1" ht="18" customHeight="1" spans="1:15">
      <c r="A25" s="33"/>
      <c r="B25" s="63">
        <f>ROUND(G25/(1+E25),2)</f>
        <v>0</v>
      </c>
      <c r="C25" s="34"/>
      <c r="D25" s="35"/>
      <c r="E25" s="36"/>
      <c r="F25" s="63">
        <f>ROUND(G25/(1+E25)*E25,2)</f>
        <v>0</v>
      </c>
      <c r="G25" s="60"/>
      <c r="H25" s="20" t="s">
        <v>52</v>
      </c>
      <c r="I25" s="11">
        <v>158</v>
      </c>
      <c r="J25" s="52" t="s">
        <v>53</v>
      </c>
      <c r="K25" s="54" t="s">
        <v>54</v>
      </c>
      <c r="L25" s="53"/>
      <c r="M25" s="52"/>
      <c r="N25" s="52"/>
      <c r="O25" s="53"/>
    </row>
    <row r="26" s="1" customFormat="1" ht="18" customHeight="1" spans="1:15">
      <c r="A26" s="33"/>
      <c r="B26" s="63">
        <f>ROUND(G26/(1+E26),2)</f>
        <v>0</v>
      </c>
      <c r="C26" s="34"/>
      <c r="D26" s="35"/>
      <c r="E26" s="36"/>
      <c r="F26" s="63">
        <f>ROUND(G26/(1+E26)*E26,2)</f>
        <v>0</v>
      </c>
      <c r="G26" s="60"/>
      <c r="H26" s="20" t="s">
        <v>52</v>
      </c>
      <c r="I26" s="63">
        <v>100</v>
      </c>
      <c r="J26" s="52" t="s">
        <v>55</v>
      </c>
      <c r="K26" s="54" t="s">
        <v>56</v>
      </c>
      <c r="L26" s="53"/>
      <c r="M26" s="52"/>
      <c r="N26" s="52"/>
      <c r="O26" s="53"/>
    </row>
    <row r="27" s="1" customFormat="1" ht="18" customHeight="1" spans="1:15">
      <c r="A27" s="33"/>
      <c r="B27" s="63"/>
      <c r="C27" s="34"/>
      <c r="D27" s="35"/>
      <c r="E27" s="36"/>
      <c r="F27" s="63"/>
      <c r="G27" s="60"/>
      <c r="H27" s="20" t="s">
        <v>52</v>
      </c>
      <c r="I27" s="63">
        <v>3184.56</v>
      </c>
      <c r="J27" s="49" t="s">
        <v>55</v>
      </c>
      <c r="K27" s="54" t="s">
        <v>54</v>
      </c>
      <c r="L27" s="53"/>
      <c r="M27" s="52"/>
      <c r="N27" s="52"/>
      <c r="O27" s="53"/>
    </row>
    <row r="28" s="1" customFormat="1" ht="18" customHeight="1" spans="1:15">
      <c r="A28" s="33"/>
      <c r="B28" s="63">
        <f>ROUND(G28/(1+E28),2)</f>
        <v>0</v>
      </c>
      <c r="C28" s="34"/>
      <c r="D28" s="35"/>
      <c r="E28" s="36"/>
      <c r="F28" s="63">
        <f>ROUND(G28/(1+E28)*E28,2)</f>
        <v>0</v>
      </c>
      <c r="G28" s="60"/>
      <c r="H28" s="20" t="s">
        <v>52</v>
      </c>
      <c r="I28" s="63">
        <v>14060.26</v>
      </c>
      <c r="J28" s="49" t="s">
        <v>55</v>
      </c>
      <c r="K28" s="54" t="s">
        <v>57</v>
      </c>
      <c r="L28" s="53"/>
      <c r="M28" s="52"/>
      <c r="N28" s="52"/>
      <c r="O28" s="53"/>
    </row>
    <row r="29" s="1" customFormat="1" ht="18" customHeight="1" spans="1:15">
      <c r="A29" s="33"/>
      <c r="B29" s="63">
        <f t="shared" ref="B29:B36" si="6">ROUND(G29/(1+E29),2)</f>
        <v>5971.04</v>
      </c>
      <c r="C29" s="34"/>
      <c r="D29" s="35"/>
      <c r="E29" s="36"/>
      <c r="F29" s="63">
        <f>ROUND(G29/(1+E29)*E29,2)</f>
        <v>0</v>
      </c>
      <c r="G29" s="60">
        <v>5971.04</v>
      </c>
      <c r="H29" s="20" t="s">
        <v>52</v>
      </c>
      <c r="I29" s="63">
        <v>5971.04</v>
      </c>
      <c r="J29" s="49" t="s">
        <v>55</v>
      </c>
      <c r="K29" s="54" t="s">
        <v>58</v>
      </c>
      <c r="L29" s="53"/>
      <c r="M29" s="52"/>
      <c r="N29" s="52"/>
      <c r="O29" s="53"/>
    </row>
    <row r="30" s="1" customFormat="1" ht="18" customHeight="1" spans="1:15">
      <c r="A30" s="33"/>
      <c r="B30" s="63">
        <f t="shared" si="6"/>
        <v>0</v>
      </c>
      <c r="C30" s="34"/>
      <c r="D30" s="35"/>
      <c r="E30" s="36"/>
      <c r="F30" s="63">
        <f t="shared" ref="F30:F36" si="7">ROUND(G30/(1+E30)*E30,2)</f>
        <v>0</v>
      </c>
      <c r="G30" s="60"/>
      <c r="H30" s="20" t="s">
        <v>59</v>
      </c>
      <c r="I30" s="63">
        <v>-19200</v>
      </c>
      <c r="J30" s="49" t="s">
        <v>60</v>
      </c>
      <c r="K30" s="54" t="s">
        <v>61</v>
      </c>
      <c r="L30" s="53"/>
      <c r="M30" s="52"/>
      <c r="N30" s="52"/>
      <c r="O30" s="53"/>
    </row>
    <row r="31" s="1" customFormat="1" ht="18" customHeight="1" spans="1:15">
      <c r="A31" s="33"/>
      <c r="B31" s="63">
        <f t="shared" si="6"/>
        <v>0</v>
      </c>
      <c r="C31" s="34"/>
      <c r="D31" s="35"/>
      <c r="E31" s="36"/>
      <c r="F31" s="63">
        <f t="shared" si="7"/>
        <v>0</v>
      </c>
      <c r="G31" s="60"/>
      <c r="H31" s="20" t="s">
        <v>59</v>
      </c>
      <c r="I31" s="63">
        <v>1762</v>
      </c>
      <c r="J31" s="49" t="s">
        <v>55</v>
      </c>
      <c r="K31" s="54" t="s">
        <v>54</v>
      </c>
      <c r="L31" s="53"/>
      <c r="M31" s="52"/>
      <c r="N31" s="52"/>
      <c r="O31" s="53"/>
    </row>
    <row r="32" s="1" customFormat="1" ht="18" customHeight="1" spans="1:15">
      <c r="A32" s="33"/>
      <c r="B32" s="63">
        <f t="shared" si="6"/>
        <v>0</v>
      </c>
      <c r="C32" s="34"/>
      <c r="D32" s="35"/>
      <c r="E32" s="36"/>
      <c r="F32" s="63">
        <f t="shared" si="7"/>
        <v>0</v>
      </c>
      <c r="G32" s="60"/>
      <c r="H32" s="20" t="s">
        <v>59</v>
      </c>
      <c r="I32" s="63">
        <v>8478</v>
      </c>
      <c r="J32" s="49" t="s">
        <v>55</v>
      </c>
      <c r="K32" s="54" t="s">
        <v>57</v>
      </c>
      <c r="L32" s="53"/>
      <c r="M32" s="52"/>
      <c r="N32" s="52"/>
      <c r="O32" s="53"/>
    </row>
    <row r="33" s="1" customFormat="1" ht="18" customHeight="1" spans="1:15">
      <c r="A33" s="33"/>
      <c r="B33" s="63">
        <f t="shared" si="6"/>
        <v>0</v>
      </c>
      <c r="C33" s="34"/>
      <c r="D33" s="35"/>
      <c r="E33" s="36"/>
      <c r="F33" s="63">
        <f t="shared" si="7"/>
        <v>0</v>
      </c>
      <c r="G33" s="60"/>
      <c r="H33" s="20" t="s">
        <v>59</v>
      </c>
      <c r="I33" s="63">
        <v>500</v>
      </c>
      <c r="J33" s="49" t="s">
        <v>55</v>
      </c>
      <c r="K33" s="54" t="s">
        <v>62</v>
      </c>
      <c r="L33" s="53"/>
      <c r="M33" s="52"/>
      <c r="N33" s="52"/>
      <c r="O33" s="53"/>
    </row>
    <row r="34" s="1" customFormat="1" ht="18" customHeight="1" spans="1:15">
      <c r="A34" s="33"/>
      <c r="B34" s="63">
        <f t="shared" si="6"/>
        <v>0</v>
      </c>
      <c r="C34" s="34"/>
      <c r="D34" s="35"/>
      <c r="E34" s="36"/>
      <c r="F34" s="63">
        <f t="shared" si="7"/>
        <v>0</v>
      </c>
      <c r="G34" s="60"/>
      <c r="H34" s="20"/>
      <c r="I34" s="63">
        <v>500</v>
      </c>
      <c r="J34" s="49" t="s">
        <v>55</v>
      </c>
      <c r="K34" s="54" t="s">
        <v>63</v>
      </c>
      <c r="L34" s="53"/>
      <c r="M34" s="52"/>
      <c r="N34" s="52"/>
      <c r="O34" s="53"/>
    </row>
    <row r="35" s="1" customFormat="1" ht="18" customHeight="1" spans="1:15">
      <c r="A35" s="33"/>
      <c r="B35" s="63">
        <f t="shared" si="6"/>
        <v>0</v>
      </c>
      <c r="C35" s="34"/>
      <c r="D35" s="35"/>
      <c r="E35" s="36"/>
      <c r="F35" s="63">
        <f t="shared" si="7"/>
        <v>0</v>
      </c>
      <c r="G35" s="60"/>
      <c r="H35" s="20"/>
      <c r="I35" s="63">
        <f>I7*0.16</f>
        <v>19200</v>
      </c>
      <c r="J35" s="49" t="s">
        <v>64</v>
      </c>
      <c r="K35" s="54" t="s">
        <v>65</v>
      </c>
      <c r="L35" s="53"/>
      <c r="M35" s="52"/>
      <c r="N35" s="52"/>
      <c r="O35" s="53"/>
    </row>
    <row r="36" s="1" customFormat="1" ht="18" customHeight="1" spans="1:15">
      <c r="A36" s="33"/>
      <c r="B36" s="63">
        <f t="shared" si="6"/>
        <v>3600</v>
      </c>
      <c r="C36" s="34"/>
      <c r="D36" s="35"/>
      <c r="E36" s="36"/>
      <c r="F36" s="63">
        <f t="shared" si="7"/>
        <v>0</v>
      </c>
      <c r="G36" s="60">
        <f>3600</f>
        <v>3600</v>
      </c>
      <c r="H36" s="20"/>
      <c r="I36" s="63">
        <f>G36</f>
        <v>3600</v>
      </c>
      <c r="J36" s="49" t="s">
        <v>55</v>
      </c>
      <c r="K36" s="54" t="s">
        <v>58</v>
      </c>
      <c r="L36" s="53"/>
      <c r="M36" s="52"/>
      <c r="N36" s="52"/>
      <c r="O36" s="53"/>
    </row>
    <row r="37" ht="18" customHeight="1" spans="1:15">
      <c r="A37" s="28" t="s">
        <v>24</v>
      </c>
      <c r="B37" s="64">
        <f>SUM(B14:B36)</f>
        <v>288081.04</v>
      </c>
      <c r="C37" s="28"/>
      <c r="D37" s="37"/>
      <c r="E37" s="37"/>
      <c r="F37" s="62">
        <f>SUM(F14:F36)</f>
        <v>0</v>
      </c>
      <c r="G37" s="65">
        <f>SUM(G14:G36)</f>
        <v>288081.04</v>
      </c>
      <c r="H37" s="39"/>
      <c r="I37" s="28">
        <f>SUM(I14:I36)</f>
        <v>287034.82</v>
      </c>
      <c r="J37" s="55"/>
      <c r="K37" s="37"/>
      <c r="L37" s="31"/>
      <c r="M37" s="49"/>
      <c r="N37" s="49"/>
      <c r="O37" s="31"/>
    </row>
    <row r="38" ht="18" customHeight="1" spans="1:14">
      <c r="A38" s="40" t="s">
        <v>66</v>
      </c>
      <c r="B38" s="40">
        <f>B11*0.984</f>
        <v>288009.415486238</v>
      </c>
      <c r="C38" s="40"/>
      <c r="D38" s="42"/>
      <c r="E38" s="42"/>
      <c r="F38" s="41"/>
      <c r="G38" s="40">
        <f>G11-G37</f>
        <v>30953.78</v>
      </c>
      <c r="H38" s="19" t="s">
        <v>67</v>
      </c>
      <c r="I38" s="28">
        <f>I11-I37</f>
        <v>32000</v>
      </c>
      <c r="J38" s="6"/>
      <c r="K38" s="56"/>
      <c r="M38" s="57"/>
      <c r="N38" s="57"/>
    </row>
    <row r="39" ht="18" customHeight="1" spans="1:14">
      <c r="A39" s="40" t="s">
        <v>68</v>
      </c>
      <c r="B39" s="40">
        <f>B38-B37</f>
        <v>-71.6245137619553</v>
      </c>
      <c r="C39" s="40"/>
      <c r="D39" s="42"/>
      <c r="E39" s="42"/>
      <c r="F39" s="41"/>
      <c r="G39" s="41"/>
      <c r="H39" s="43"/>
      <c r="I39" s="41"/>
      <c r="J39" s="6"/>
      <c r="K39" s="40"/>
      <c r="M39" s="57"/>
      <c r="N39" s="57"/>
    </row>
    <row r="40" ht="18" customHeight="1" spans="1:11">
      <c r="A40" s="2" t="s">
        <v>69</v>
      </c>
      <c r="C40" s="2"/>
      <c r="K40" s="4"/>
    </row>
    <row r="41" ht="18" customHeight="1" spans="1:9">
      <c r="A41" s="19" t="s">
        <v>70</v>
      </c>
      <c r="B41" s="18" t="s">
        <v>71</v>
      </c>
      <c r="C41" s="31"/>
      <c r="D41" s="19" t="s">
        <v>70</v>
      </c>
      <c r="E41" s="17" t="s">
        <v>17</v>
      </c>
      <c r="F41" s="18" t="s">
        <v>71</v>
      </c>
      <c r="G41" s="18" t="s">
        <v>72</v>
      </c>
      <c r="I41" s="29" t="s">
        <v>73</v>
      </c>
    </row>
    <row r="42" ht="18" customHeight="1" spans="1:9">
      <c r="A42" s="31" t="s">
        <v>74</v>
      </c>
      <c r="B42" s="15">
        <f>(B38-B37)*0.25</f>
        <v>-17.9061284404888</v>
      </c>
      <c r="C42" s="31"/>
      <c r="D42" s="26" t="s">
        <v>75</v>
      </c>
      <c r="E42" s="19" t="s">
        <v>76</v>
      </c>
      <c r="F42" s="30">
        <f>F11-F37</f>
        <v>20488.4746788991</v>
      </c>
      <c r="G42" s="30">
        <f>F7</f>
        <v>7706.42201834862</v>
      </c>
      <c r="I42" s="62">
        <f>F8</f>
        <v>12782.0526605505</v>
      </c>
    </row>
    <row r="43" ht="18" customHeight="1" spans="1:9">
      <c r="A43" s="31" t="s">
        <v>77</v>
      </c>
      <c r="B43" s="44" t="s">
        <v>78</v>
      </c>
      <c r="C43" s="31"/>
      <c r="D43" s="45" t="s">
        <v>79</v>
      </c>
      <c r="E43" s="12">
        <v>0.05</v>
      </c>
      <c r="F43" s="21">
        <f>F42*E43</f>
        <v>1024.42373394496</v>
      </c>
      <c r="G43" s="21">
        <f>G42*E43</f>
        <v>385.321100917431</v>
      </c>
      <c r="I43" s="11">
        <f>I42*E43</f>
        <v>639.102633027523</v>
      </c>
    </row>
    <row r="44" ht="18" customHeight="1" spans="1:9">
      <c r="A44" s="31" t="s">
        <v>80</v>
      </c>
      <c r="B44" s="44" t="s">
        <v>78</v>
      </c>
      <c r="C44" s="31"/>
      <c r="D44" s="45" t="s">
        <v>81</v>
      </c>
      <c r="E44" s="12">
        <v>0.03</v>
      </c>
      <c r="F44" s="21">
        <f>F42*E44</f>
        <v>614.654240366973</v>
      </c>
      <c r="G44" s="21">
        <f>G42*E44</f>
        <v>231.192660550459</v>
      </c>
      <c r="I44" s="11">
        <f>I42*E44</f>
        <v>383.461579816514</v>
      </c>
    </row>
    <row r="45" ht="18" customHeight="1" spans="1:9">
      <c r="A45" s="31"/>
      <c r="B45" s="21"/>
      <c r="C45" s="31"/>
      <c r="D45" s="45" t="s">
        <v>82</v>
      </c>
      <c r="E45" s="12">
        <v>0.02</v>
      </c>
      <c r="F45" s="21">
        <f>F42*E45</f>
        <v>409.769493577982</v>
      </c>
      <c r="G45" s="21">
        <f>G42*E45</f>
        <v>154.128440366972</v>
      </c>
      <c r="I45" s="11">
        <f>I42*E45</f>
        <v>255.641053211009</v>
      </c>
    </row>
    <row r="46" ht="18" customHeight="1" spans="1:9">
      <c r="A46" s="26" t="s">
        <v>83</v>
      </c>
      <c r="B46" s="27">
        <f t="shared" ref="B46:G46" si="8">SUM(B42:B45)</f>
        <v>-17.9061284404888</v>
      </c>
      <c r="C46" s="31"/>
      <c r="D46" s="32" t="s">
        <v>83</v>
      </c>
      <c r="E46" s="26"/>
      <c r="F46" s="30">
        <f t="shared" si="8"/>
        <v>22537.322146789</v>
      </c>
      <c r="G46" s="30">
        <f t="shared" si="8"/>
        <v>8477.06422018349</v>
      </c>
      <c r="I46" s="62">
        <f>SUM(I42:I45)</f>
        <v>14060.2579266055</v>
      </c>
    </row>
    <row r="47" ht="18" customHeight="1" spans="3:9">
      <c r="C47" s="2"/>
      <c r="D47" s="28" t="s">
        <v>74</v>
      </c>
      <c r="E47" s="37">
        <v>0.016</v>
      </c>
      <c r="F47" s="29">
        <f>D3*E47</f>
        <v>5104.55712</v>
      </c>
      <c r="G47" s="29">
        <f>B7*E47</f>
        <v>1761.46788990826</v>
      </c>
      <c r="I47" s="28">
        <f>G8*0.016</f>
        <v>3184.55712</v>
      </c>
    </row>
    <row r="48" ht="18" customHeight="1" spans="3:3">
      <c r="C48" s="2"/>
    </row>
    <row r="49" ht="18" customHeight="1" spans="3:3">
      <c r="C49" s="2"/>
    </row>
    <row r="50" ht="18" customHeight="1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</sheetData>
  <protectedRanges>
    <protectedRange sqref="K14:L14 K16:L16" name="区域1"/>
  </protectedRanges>
  <autoFilter ref="A13:O22">
    <filterColumn colId="10">
      <customFilters>
        <customFilter operator="equal" val="朱梓松"/>
      </customFilters>
    </filterColumn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opLeftCell="A10" workbookViewId="0">
      <selection activeCell="H16" sqref="H16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6.1083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84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43178</v>
      </c>
      <c r="C2" s="11" t="s">
        <v>2</v>
      </c>
      <c r="D2" s="11">
        <v>271930.25</v>
      </c>
      <c r="E2" s="12" t="s">
        <v>3</v>
      </c>
      <c r="F2" s="11" t="s">
        <v>4</v>
      </c>
      <c r="G2" s="13" t="s">
        <v>5</v>
      </c>
      <c r="H2" s="14"/>
      <c r="I2" s="46"/>
      <c r="J2" s="47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/>
      <c r="H3" s="16"/>
      <c r="I3" s="48"/>
      <c r="J3" s="16"/>
      <c r="K3" s="16"/>
      <c r="L3" s="16"/>
    </row>
    <row r="4" ht="18" customHeight="1" spans="1:12">
      <c r="A4" s="2" t="s">
        <v>9</v>
      </c>
      <c r="H4" s="16"/>
      <c r="I4" s="48"/>
      <c r="J4" s="16"/>
      <c r="K4" s="16" t="s">
        <v>10</v>
      </c>
      <c r="L4" s="16"/>
    </row>
    <row r="5" ht="18" customHeight="1" spans="1:10">
      <c r="A5" s="17" t="s">
        <v>11</v>
      </c>
      <c r="B5" s="18" t="s">
        <v>12</v>
      </c>
      <c r="C5" s="17" t="s">
        <v>13</v>
      </c>
      <c r="D5" s="17"/>
      <c r="E5" s="17" t="s">
        <v>14</v>
      </c>
      <c r="F5" s="18"/>
      <c r="G5" s="18" t="s">
        <v>15</v>
      </c>
      <c r="H5" s="19" t="s">
        <v>16</v>
      </c>
      <c r="I5" s="18"/>
      <c r="J5" s="19"/>
    </row>
    <row r="6" ht="18" customHeight="1" spans="1:10">
      <c r="A6" s="17"/>
      <c r="B6" s="18"/>
      <c r="C6" s="17" t="s">
        <v>17</v>
      </c>
      <c r="D6" s="17" t="s">
        <v>18</v>
      </c>
      <c r="E6" s="17" t="s">
        <v>17</v>
      </c>
      <c r="F6" s="18" t="s">
        <v>18</v>
      </c>
      <c r="G6" s="18"/>
      <c r="H6" s="19" t="s">
        <v>19</v>
      </c>
      <c r="I6" s="18" t="s">
        <v>20</v>
      </c>
      <c r="J6" s="19" t="s">
        <v>21</v>
      </c>
    </row>
    <row r="7" ht="18" customHeight="1" spans="1:10">
      <c r="A7" s="20">
        <v>43732</v>
      </c>
      <c r="B7" s="21">
        <f t="shared" ref="B7:B8" si="0">G7/(1+C7+E7)</f>
        <v>110091.743119266</v>
      </c>
      <c r="C7" s="22">
        <v>0.02</v>
      </c>
      <c r="D7" s="23">
        <f t="shared" ref="D7:D8" si="1">G7/(1+E7+C7)*C7</f>
        <v>2201.83486238532</v>
      </c>
      <c r="E7" s="24">
        <v>0.07</v>
      </c>
      <c r="F7" s="21">
        <f t="shared" ref="F7:F8" si="2">G7/(1+C7+E7)*E7</f>
        <v>7706.42201834862</v>
      </c>
      <c r="G7" s="25">
        <v>120000</v>
      </c>
      <c r="H7" s="20">
        <v>43438</v>
      </c>
      <c r="I7" s="21">
        <v>120000</v>
      </c>
      <c r="J7" s="49" t="s">
        <v>22</v>
      </c>
    </row>
    <row r="8" ht="18" customHeight="1" spans="1:10">
      <c r="A8" s="20"/>
      <c r="B8" s="21">
        <f t="shared" si="0"/>
        <v>0</v>
      </c>
      <c r="C8" s="22">
        <v>0.02</v>
      </c>
      <c r="D8" s="23">
        <f t="shared" si="1"/>
        <v>0</v>
      </c>
      <c r="E8" s="24">
        <v>0.07</v>
      </c>
      <c r="F8" s="21">
        <f t="shared" si="2"/>
        <v>0</v>
      </c>
      <c r="G8" s="25"/>
      <c r="H8" s="20"/>
      <c r="I8" s="21"/>
      <c r="J8" s="49"/>
    </row>
    <row r="9" ht="18" customHeight="1" spans="1:10">
      <c r="A9" s="20"/>
      <c r="B9" s="21">
        <f t="shared" ref="B9:B10" si="3">G9/(1+C9+E9)</f>
        <v>0</v>
      </c>
      <c r="C9" s="22">
        <v>0.02</v>
      </c>
      <c r="D9" s="23">
        <f t="shared" ref="D9:D10" si="4">G9/(1+E9+C9)*C9</f>
        <v>0</v>
      </c>
      <c r="E9" s="24">
        <v>0.07</v>
      </c>
      <c r="F9" s="21">
        <f t="shared" ref="F9:F10" si="5">G9/(1+C9+E9)*E9</f>
        <v>0</v>
      </c>
      <c r="G9" s="25"/>
      <c r="H9" s="20"/>
      <c r="I9" s="21"/>
      <c r="J9" s="49"/>
    </row>
    <row r="10" ht="18" customHeight="1" spans="1:10">
      <c r="A10" s="20"/>
      <c r="B10" s="21">
        <f t="shared" si="3"/>
        <v>0</v>
      </c>
      <c r="C10" s="22">
        <v>0.02</v>
      </c>
      <c r="D10" s="23">
        <f t="shared" si="4"/>
        <v>0</v>
      </c>
      <c r="E10" s="24">
        <v>0.07</v>
      </c>
      <c r="F10" s="21">
        <f t="shared" si="5"/>
        <v>0</v>
      </c>
      <c r="G10" s="25"/>
      <c r="H10" s="20"/>
      <c r="I10" s="21"/>
      <c r="J10" s="49"/>
    </row>
    <row r="11" ht="18" customHeight="1" spans="1:10">
      <c r="A11" s="26" t="s">
        <v>24</v>
      </c>
      <c r="B11" s="27">
        <f>SUM(B7:B10)</f>
        <v>110091.743119266</v>
      </c>
      <c r="C11" s="28"/>
      <c r="D11" s="29">
        <f t="shared" ref="D11:G11" si="6">SUM(D7:D10)</f>
        <v>2201.83486238532</v>
      </c>
      <c r="E11" s="28"/>
      <c r="F11" s="30">
        <f t="shared" si="6"/>
        <v>7706.42201834862</v>
      </c>
      <c r="G11" s="29">
        <f t="shared" si="6"/>
        <v>120000</v>
      </c>
      <c r="H11" s="31"/>
      <c r="I11" s="29">
        <f>SUM(I7:I10)</f>
        <v>120000</v>
      </c>
      <c r="J11" s="31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2" t="s">
        <v>26</v>
      </c>
      <c r="B13" s="18" t="s">
        <v>27</v>
      </c>
      <c r="C13" s="17" t="s">
        <v>28</v>
      </c>
      <c r="D13" s="17" t="s">
        <v>29</v>
      </c>
      <c r="E13" s="17" t="s">
        <v>17</v>
      </c>
      <c r="F13" s="18" t="s">
        <v>30</v>
      </c>
      <c r="G13" s="18" t="s">
        <v>15</v>
      </c>
      <c r="H13" s="17" t="s">
        <v>31</v>
      </c>
      <c r="I13" s="18" t="s">
        <v>32</v>
      </c>
      <c r="J13" s="17" t="s">
        <v>21</v>
      </c>
      <c r="K13" s="50" t="s">
        <v>33</v>
      </c>
      <c r="L13" s="19" t="s">
        <v>34</v>
      </c>
      <c r="M13" s="19" t="s">
        <v>35</v>
      </c>
      <c r="N13" s="19" t="s">
        <v>36</v>
      </c>
      <c r="O13" s="19" t="s">
        <v>37</v>
      </c>
    </row>
    <row r="14" s="1" customFormat="1" ht="18" customHeight="1" spans="1:15">
      <c r="A14" s="33">
        <v>43435</v>
      </c>
      <c r="B14" s="15">
        <f t="shared" ref="B14:B16" si="7">ROUND(G14/(1+E14),2)</f>
        <v>100800</v>
      </c>
      <c r="C14" s="34"/>
      <c r="D14" s="35" t="s">
        <v>38</v>
      </c>
      <c r="E14" s="36"/>
      <c r="F14" s="15">
        <f t="shared" ref="F14:F16" si="8">ROUND(G14/(1+E14)*E14,2)</f>
        <v>0</v>
      </c>
      <c r="G14" s="25">
        <v>100800</v>
      </c>
      <c r="H14" s="20">
        <v>43452</v>
      </c>
      <c r="I14" s="21">
        <v>96700</v>
      </c>
      <c r="J14" s="49" t="s">
        <v>39</v>
      </c>
      <c r="K14" s="51" t="s">
        <v>40</v>
      </c>
      <c r="L14" s="51" t="s">
        <v>41</v>
      </c>
      <c r="M14" s="52"/>
      <c r="N14" s="52"/>
      <c r="O14" s="53"/>
    </row>
    <row r="15" s="1" customFormat="1" ht="18" customHeight="1" spans="1:15">
      <c r="A15" s="33">
        <v>43770</v>
      </c>
      <c r="B15" s="15">
        <f t="shared" si="7"/>
        <v>4000</v>
      </c>
      <c r="C15" s="34"/>
      <c r="D15" s="35" t="s">
        <v>38</v>
      </c>
      <c r="E15" s="36"/>
      <c r="F15" s="15">
        <f t="shared" si="8"/>
        <v>0</v>
      </c>
      <c r="G15" s="25">
        <v>4000</v>
      </c>
      <c r="H15" s="20">
        <v>43802</v>
      </c>
      <c r="I15" s="21">
        <v>4360</v>
      </c>
      <c r="J15" s="49" t="s">
        <v>39</v>
      </c>
      <c r="K15" s="54" t="s">
        <v>42</v>
      </c>
      <c r="L15" s="53" t="s">
        <v>43</v>
      </c>
      <c r="M15" s="52"/>
      <c r="N15" s="52"/>
      <c r="O15" s="53"/>
    </row>
    <row r="16" s="1" customFormat="1" ht="18" customHeight="1" spans="1:15">
      <c r="A16" s="33"/>
      <c r="B16" s="15">
        <f t="shared" si="7"/>
        <v>0</v>
      </c>
      <c r="C16" s="34"/>
      <c r="D16" s="35"/>
      <c r="E16" s="36"/>
      <c r="F16" s="15">
        <f t="shared" si="8"/>
        <v>0</v>
      </c>
      <c r="G16" s="25"/>
      <c r="H16" s="20">
        <v>43801</v>
      </c>
      <c r="I16" s="21">
        <v>4100</v>
      </c>
      <c r="J16" s="49" t="s">
        <v>39</v>
      </c>
      <c r="K16" s="51" t="s">
        <v>40</v>
      </c>
      <c r="L16" s="51" t="s">
        <v>41</v>
      </c>
      <c r="M16" s="52"/>
      <c r="N16" s="52"/>
      <c r="O16" s="53"/>
    </row>
    <row r="17" s="1" customFormat="1" ht="18" customHeight="1" spans="1:15">
      <c r="A17" s="33"/>
      <c r="B17" s="15">
        <f t="shared" ref="B17:B23" si="9">ROUND(G17/(1+E17),2)</f>
        <v>0</v>
      </c>
      <c r="C17" s="34"/>
      <c r="D17" s="35"/>
      <c r="E17" s="36"/>
      <c r="F17" s="15">
        <f t="shared" ref="F17:F23" si="10">ROUND(G17/(1+E17)*E17,2)</f>
        <v>0</v>
      </c>
      <c r="G17" s="25"/>
      <c r="H17" s="20"/>
      <c r="I17" s="21"/>
      <c r="J17" s="49"/>
      <c r="K17" s="54"/>
      <c r="L17" s="53"/>
      <c r="M17" s="52"/>
      <c r="N17" s="52"/>
      <c r="O17" s="53"/>
    </row>
    <row r="18" s="1" customFormat="1" ht="18" customHeight="1" spans="1:15">
      <c r="A18" s="33"/>
      <c r="B18" s="15">
        <f t="shared" si="9"/>
        <v>0</v>
      </c>
      <c r="C18" s="34"/>
      <c r="D18" s="35"/>
      <c r="E18" s="36"/>
      <c r="F18" s="15">
        <f t="shared" si="10"/>
        <v>0</v>
      </c>
      <c r="G18" s="25"/>
      <c r="H18" s="20"/>
      <c r="I18" s="21"/>
      <c r="J18" s="49"/>
      <c r="K18" s="54"/>
      <c r="L18" s="53"/>
      <c r="M18" s="52"/>
      <c r="N18" s="52"/>
      <c r="O18" s="53"/>
    </row>
    <row r="19" s="1" customFormat="1" ht="18" customHeight="1" spans="1:15">
      <c r="A19" s="33"/>
      <c r="B19" s="15">
        <f t="shared" si="9"/>
        <v>0</v>
      </c>
      <c r="C19" s="34"/>
      <c r="D19" s="35"/>
      <c r="E19" s="36"/>
      <c r="F19" s="15">
        <f t="shared" si="10"/>
        <v>0</v>
      </c>
      <c r="G19" s="25"/>
      <c r="H19" s="20"/>
      <c r="I19" s="21"/>
      <c r="J19" s="49"/>
      <c r="K19" s="54"/>
      <c r="L19" s="53"/>
      <c r="M19" s="52"/>
      <c r="N19" s="52"/>
      <c r="O19" s="53"/>
    </row>
    <row r="20" s="1" customFormat="1" ht="18" customHeight="1" spans="1:15">
      <c r="A20" s="33"/>
      <c r="B20" s="15">
        <f t="shared" si="9"/>
        <v>0</v>
      </c>
      <c r="C20" s="34"/>
      <c r="D20" s="35"/>
      <c r="E20" s="36"/>
      <c r="F20" s="15">
        <f t="shared" si="10"/>
        <v>0</v>
      </c>
      <c r="G20" s="25"/>
      <c r="H20" s="20"/>
      <c r="I20" s="21"/>
      <c r="J20" s="49"/>
      <c r="K20" s="54"/>
      <c r="L20" s="53"/>
      <c r="M20" s="52"/>
      <c r="N20" s="52"/>
      <c r="O20" s="53"/>
    </row>
    <row r="21" s="1" customFormat="1" ht="18" customHeight="1" spans="1:15">
      <c r="A21" s="33"/>
      <c r="B21" s="15">
        <f t="shared" si="9"/>
        <v>0</v>
      </c>
      <c r="C21" s="34"/>
      <c r="D21" s="35"/>
      <c r="E21" s="36"/>
      <c r="F21" s="15">
        <f t="shared" si="10"/>
        <v>0</v>
      </c>
      <c r="G21" s="25"/>
      <c r="H21" s="20" t="s">
        <v>59</v>
      </c>
      <c r="I21" s="21">
        <v>-19200</v>
      </c>
      <c r="J21" s="49" t="s">
        <v>60</v>
      </c>
      <c r="K21" s="54" t="s">
        <v>61</v>
      </c>
      <c r="L21" s="53"/>
      <c r="M21" s="52"/>
      <c r="N21" s="52"/>
      <c r="O21" s="53"/>
    </row>
    <row r="22" s="1" customFormat="1" ht="18" customHeight="1" spans="1:15">
      <c r="A22" s="33"/>
      <c r="B22" s="15">
        <f t="shared" si="9"/>
        <v>0</v>
      </c>
      <c r="C22" s="34"/>
      <c r="D22" s="35"/>
      <c r="E22" s="36"/>
      <c r="F22" s="15">
        <f t="shared" si="10"/>
        <v>0</v>
      </c>
      <c r="G22" s="25"/>
      <c r="H22" s="20" t="s">
        <v>59</v>
      </c>
      <c r="I22" s="21">
        <v>1762</v>
      </c>
      <c r="J22" s="49" t="s">
        <v>55</v>
      </c>
      <c r="K22" s="54" t="s">
        <v>54</v>
      </c>
      <c r="L22" s="53"/>
      <c r="M22" s="52"/>
      <c r="N22" s="52"/>
      <c r="O22" s="53"/>
    </row>
    <row r="23" s="1" customFormat="1" ht="18" customHeight="1" spans="1:15">
      <c r="A23" s="33"/>
      <c r="B23" s="15">
        <f t="shared" si="9"/>
        <v>0</v>
      </c>
      <c r="C23" s="34"/>
      <c r="D23" s="35"/>
      <c r="E23" s="36"/>
      <c r="F23" s="15">
        <f t="shared" si="10"/>
        <v>0</v>
      </c>
      <c r="G23" s="25"/>
      <c r="H23" s="20" t="s">
        <v>59</v>
      </c>
      <c r="I23" s="21">
        <v>8478</v>
      </c>
      <c r="J23" s="49" t="s">
        <v>55</v>
      </c>
      <c r="K23" s="54" t="s">
        <v>57</v>
      </c>
      <c r="L23" s="53"/>
      <c r="M23" s="52"/>
      <c r="N23" s="52"/>
      <c r="O23" s="53"/>
    </row>
    <row r="24" s="1" customFormat="1" ht="18" customHeight="1" spans="1:15">
      <c r="A24" s="33"/>
      <c r="B24" s="15">
        <f t="shared" ref="B24:B27" si="11">ROUND(G24/(1+E24),2)</f>
        <v>0</v>
      </c>
      <c r="C24" s="34"/>
      <c r="D24" s="35"/>
      <c r="E24" s="36"/>
      <c r="F24" s="15">
        <f t="shared" ref="F24:F27" si="12">ROUND(G24/(1+E24)*E24,2)</f>
        <v>0</v>
      </c>
      <c r="G24" s="25"/>
      <c r="H24" s="20" t="s">
        <v>59</v>
      </c>
      <c r="I24" s="21">
        <v>500</v>
      </c>
      <c r="J24" s="49" t="s">
        <v>55</v>
      </c>
      <c r="K24" s="54" t="s">
        <v>62</v>
      </c>
      <c r="L24" s="53"/>
      <c r="M24" s="52"/>
      <c r="N24" s="52"/>
      <c r="O24" s="53"/>
    </row>
    <row r="25" s="1" customFormat="1" ht="18" customHeight="1" spans="1:15">
      <c r="A25" s="33"/>
      <c r="B25" s="15">
        <f t="shared" si="11"/>
        <v>0</v>
      </c>
      <c r="C25" s="34"/>
      <c r="D25" s="35"/>
      <c r="E25" s="36"/>
      <c r="F25" s="15">
        <f t="shared" si="12"/>
        <v>0</v>
      </c>
      <c r="G25" s="25"/>
      <c r="H25" s="20"/>
      <c r="I25" s="21">
        <v>500</v>
      </c>
      <c r="J25" s="49" t="s">
        <v>55</v>
      </c>
      <c r="K25" s="54" t="s">
        <v>63</v>
      </c>
      <c r="L25" s="53"/>
      <c r="M25" s="52"/>
      <c r="N25" s="52"/>
      <c r="O25" s="53"/>
    </row>
    <row r="26" s="1" customFormat="1" ht="18" customHeight="1" spans="1:15">
      <c r="A26" s="33"/>
      <c r="B26" s="15">
        <f t="shared" si="11"/>
        <v>0</v>
      </c>
      <c r="C26" s="34"/>
      <c r="D26" s="35"/>
      <c r="E26" s="36"/>
      <c r="F26" s="15">
        <f t="shared" si="12"/>
        <v>0</v>
      </c>
      <c r="G26" s="25"/>
      <c r="H26" s="20"/>
      <c r="I26" s="21">
        <f>I7*0.16</f>
        <v>19200</v>
      </c>
      <c r="J26" s="49" t="s">
        <v>64</v>
      </c>
      <c r="K26" s="54" t="s">
        <v>65</v>
      </c>
      <c r="L26" s="53"/>
      <c r="M26" s="52"/>
      <c r="N26" s="52"/>
      <c r="O26" s="53"/>
    </row>
    <row r="27" s="1" customFormat="1" ht="18" customHeight="1" spans="1:15">
      <c r="A27" s="33"/>
      <c r="B27" s="15">
        <f t="shared" si="11"/>
        <v>3600</v>
      </c>
      <c r="C27" s="34"/>
      <c r="D27" s="35"/>
      <c r="E27" s="36"/>
      <c r="F27" s="15">
        <f t="shared" si="12"/>
        <v>0</v>
      </c>
      <c r="G27" s="25">
        <f>3600</f>
        <v>3600</v>
      </c>
      <c r="H27" s="20"/>
      <c r="I27" s="21">
        <f>G27</f>
        <v>3600</v>
      </c>
      <c r="J27" s="49" t="s">
        <v>55</v>
      </c>
      <c r="K27" s="54" t="s">
        <v>58</v>
      </c>
      <c r="L27" s="53"/>
      <c r="M27" s="52"/>
      <c r="N27" s="52"/>
      <c r="O27" s="53"/>
    </row>
    <row r="28" ht="18" customHeight="1" spans="1:15">
      <c r="A28" s="28" t="s">
        <v>24</v>
      </c>
      <c r="B28" s="27">
        <f t="shared" ref="B28:G28" si="13">SUM(B14:B27)</f>
        <v>108400</v>
      </c>
      <c r="C28" s="28"/>
      <c r="D28" s="37"/>
      <c r="E28" s="37"/>
      <c r="F28" s="30">
        <f t="shared" si="13"/>
        <v>0</v>
      </c>
      <c r="G28" s="38">
        <f t="shared" si="13"/>
        <v>108400</v>
      </c>
      <c r="H28" s="39"/>
      <c r="I28" s="29">
        <f>SUM(I14:I27)</f>
        <v>120000</v>
      </c>
      <c r="J28" s="55"/>
      <c r="K28" s="37"/>
      <c r="L28" s="31"/>
      <c r="M28" s="49"/>
      <c r="N28" s="49"/>
      <c r="O28" s="31"/>
    </row>
    <row r="29" ht="18" customHeight="1" spans="1:14">
      <c r="A29" s="40" t="s">
        <v>66</v>
      </c>
      <c r="B29" s="41">
        <f>B11*0.984</f>
        <v>108330.275229358</v>
      </c>
      <c r="C29" s="40"/>
      <c r="D29" s="42"/>
      <c r="E29" s="42"/>
      <c r="F29" s="41"/>
      <c r="G29" s="41">
        <f>G11-G28</f>
        <v>11600</v>
      </c>
      <c r="H29" s="19" t="s">
        <v>67</v>
      </c>
      <c r="I29" s="29">
        <f>I11-I28</f>
        <v>0</v>
      </c>
      <c r="J29" s="6"/>
      <c r="K29" s="56"/>
      <c r="M29" s="57"/>
      <c r="N29" s="57"/>
    </row>
    <row r="30" ht="18" customHeight="1" spans="1:14">
      <c r="A30" s="40" t="s">
        <v>68</v>
      </c>
      <c r="B30" s="41">
        <f>B29-B28</f>
        <v>-69.7247706420021</v>
      </c>
      <c r="C30" s="40"/>
      <c r="D30" s="42"/>
      <c r="E30" s="42"/>
      <c r="F30" s="41"/>
      <c r="G30" s="41"/>
      <c r="H30" s="43"/>
      <c r="I30" s="41"/>
      <c r="J30" s="6"/>
      <c r="K30" s="56"/>
      <c r="M30" s="57"/>
      <c r="N30" s="57"/>
    </row>
    <row r="31" ht="18" customHeight="1" spans="1:3">
      <c r="A31" s="2" t="s">
        <v>69</v>
      </c>
      <c r="C31" s="2"/>
    </row>
    <row r="32" ht="18" customHeight="1" spans="1:7">
      <c r="A32" s="19" t="s">
        <v>70</v>
      </c>
      <c r="B32" s="18" t="s">
        <v>71</v>
      </c>
      <c r="C32" s="31"/>
      <c r="D32" s="19" t="s">
        <v>70</v>
      </c>
      <c r="E32" s="17" t="s">
        <v>17</v>
      </c>
      <c r="F32" s="18" t="s">
        <v>71</v>
      </c>
      <c r="G32" s="18" t="s">
        <v>72</v>
      </c>
    </row>
    <row r="33" ht="18" customHeight="1" spans="1:7">
      <c r="A33" s="31" t="s">
        <v>74</v>
      </c>
      <c r="B33" s="15">
        <f>(B29-B28)*0.25</f>
        <v>-17.4311926605005</v>
      </c>
      <c r="C33" s="31"/>
      <c r="D33" s="26" t="s">
        <v>75</v>
      </c>
      <c r="E33" s="19" t="s">
        <v>76</v>
      </c>
      <c r="F33" s="30">
        <f>F11-F28</f>
        <v>7706.42201834862</v>
      </c>
      <c r="G33" s="30">
        <f>F7</f>
        <v>7706.42201834862</v>
      </c>
    </row>
    <row r="34" ht="18" customHeight="1" spans="1:7">
      <c r="A34" s="31" t="s">
        <v>77</v>
      </c>
      <c r="B34" s="44" t="s">
        <v>78</v>
      </c>
      <c r="C34" s="31"/>
      <c r="D34" s="45" t="s">
        <v>79</v>
      </c>
      <c r="E34" s="12">
        <v>0.05</v>
      </c>
      <c r="F34" s="21">
        <f>F33*E34</f>
        <v>385.321100917431</v>
      </c>
      <c r="G34" s="21">
        <f>G33*E34</f>
        <v>385.321100917431</v>
      </c>
    </row>
    <row r="35" ht="18" customHeight="1" spans="1:7">
      <c r="A35" s="31" t="s">
        <v>80</v>
      </c>
      <c r="B35" s="44" t="s">
        <v>78</v>
      </c>
      <c r="C35" s="31"/>
      <c r="D35" s="45" t="s">
        <v>81</v>
      </c>
      <c r="E35" s="12">
        <v>0.03</v>
      </c>
      <c r="F35" s="21">
        <f>F33*E35</f>
        <v>231.192660550459</v>
      </c>
      <c r="G35" s="21">
        <f>G33*E35</f>
        <v>231.192660550459</v>
      </c>
    </row>
    <row r="36" ht="18" customHeight="1" spans="1:7">
      <c r="A36" s="31"/>
      <c r="B36" s="21"/>
      <c r="C36" s="31"/>
      <c r="D36" s="45" t="s">
        <v>82</v>
      </c>
      <c r="E36" s="12">
        <v>0.02</v>
      </c>
      <c r="F36" s="21">
        <f>F33*E36</f>
        <v>154.128440366972</v>
      </c>
      <c r="G36" s="21">
        <f>G33*E36</f>
        <v>154.128440366972</v>
      </c>
    </row>
    <row r="37" ht="18" customHeight="1" spans="1:7">
      <c r="A37" s="26" t="s">
        <v>83</v>
      </c>
      <c r="B37" s="27">
        <f>SUM(B33:B36)</f>
        <v>-17.4311926605005</v>
      </c>
      <c r="C37" s="31"/>
      <c r="D37" s="32" t="s">
        <v>83</v>
      </c>
      <c r="E37" s="26"/>
      <c r="F37" s="30">
        <f>SUM(F33:F36)</f>
        <v>8477.06422018348</v>
      </c>
      <c r="G37" s="30">
        <f>SUM(G33:G36)</f>
        <v>8477.06422018348</v>
      </c>
    </row>
    <row r="38" ht="18" customHeight="1" spans="3:7">
      <c r="C38" s="2"/>
      <c r="D38" s="28" t="s">
        <v>74</v>
      </c>
      <c r="E38" s="37">
        <v>0.016</v>
      </c>
      <c r="F38" s="29">
        <f>B11*E38</f>
        <v>1761.46788990826</v>
      </c>
      <c r="G38" s="29">
        <f>B7*E38</f>
        <v>1761.46788990826</v>
      </c>
    </row>
    <row r="39" ht="18" customHeight="1" spans="3:3">
      <c r="C39" s="2"/>
    </row>
    <row r="40" ht="18" customHeight="1" spans="3:3">
      <c r="C40" s="2"/>
    </row>
    <row r="41" ht="18" customHeight="1" spans="3:3">
      <c r="C41" s="2"/>
    </row>
    <row r="42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</sheetData>
  <protectedRanges>
    <protectedRange password="CF54" sqref="K14:L14 K16:L16" name="区域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2021-06-16T06:05:58Z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87C028A3E24845448DD7105A671200AF</vt:lpwstr>
  </property>
</Properties>
</file>