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Sheet1!$A$18:$O$129</definedName>
  </definedNames>
  <calcPr calcId="144525"/>
  <pivotCaches>
    <pivotCache cacheId="25" r:id="rId3"/>
  </pivotCaches>
</workbook>
</file>

<file path=xl/calcChain.xml><?xml version="1.0" encoding="utf-8"?>
<calcChain xmlns="http://schemas.openxmlformats.org/spreadsheetml/2006/main">
  <c r="F83" i="1" l="1"/>
  <c r="B83" i="1"/>
  <c r="F82" i="1"/>
  <c r="B82" i="1"/>
  <c r="F81" i="1"/>
  <c r="B81" i="1"/>
  <c r="F80" i="1"/>
  <c r="B80" i="1"/>
  <c r="F79" i="1"/>
  <c r="B79" i="1"/>
  <c r="F78" i="1"/>
  <c r="B78" i="1"/>
  <c r="F77" i="1"/>
  <c r="B77" i="1"/>
  <c r="F76" i="1"/>
  <c r="B76" i="1"/>
  <c r="F70" i="1"/>
  <c r="B70" i="1"/>
  <c r="B47" i="1"/>
  <c r="F47" i="1"/>
  <c r="B48" i="1"/>
  <c r="F48" i="1"/>
  <c r="B49" i="1"/>
  <c r="F49" i="1"/>
  <c r="B50" i="1"/>
  <c r="F50" i="1"/>
  <c r="B51" i="1"/>
  <c r="F51" i="1"/>
  <c r="B52" i="1"/>
  <c r="F52" i="1"/>
  <c r="B53" i="1"/>
  <c r="F53" i="1"/>
  <c r="B54" i="1"/>
  <c r="F54" i="1"/>
  <c r="B55" i="1"/>
  <c r="F55" i="1"/>
  <c r="B56" i="1"/>
  <c r="F56" i="1"/>
  <c r="B57" i="1"/>
  <c r="F57" i="1"/>
  <c r="B58" i="1"/>
  <c r="F58" i="1"/>
  <c r="B59" i="1"/>
  <c r="F59" i="1"/>
  <c r="B60" i="1"/>
  <c r="F60" i="1"/>
  <c r="B61" i="1"/>
  <c r="F61" i="1"/>
  <c r="B62" i="1"/>
  <c r="F62" i="1"/>
  <c r="B63" i="1"/>
  <c r="F63" i="1"/>
  <c r="B64" i="1"/>
  <c r="F64" i="1"/>
  <c r="B65" i="1"/>
  <c r="F65" i="1"/>
  <c r="B66" i="1"/>
  <c r="F66" i="1"/>
  <c r="B67" i="1"/>
  <c r="F67" i="1"/>
  <c r="B68" i="1"/>
  <c r="F68" i="1"/>
  <c r="B69" i="1"/>
  <c r="F69" i="1"/>
  <c r="B71" i="1"/>
  <c r="F71" i="1"/>
  <c r="B73" i="1"/>
  <c r="F73" i="1"/>
  <c r="B74" i="1"/>
  <c r="F74" i="1"/>
  <c r="B75" i="1"/>
  <c r="F75" i="1"/>
  <c r="B84" i="1"/>
  <c r="F84" i="1"/>
  <c r="B85" i="1"/>
  <c r="F85" i="1"/>
  <c r="B86" i="1"/>
  <c r="F86" i="1"/>
  <c r="B87" i="1"/>
  <c r="F87" i="1"/>
  <c r="B88" i="1"/>
  <c r="F88" i="1"/>
  <c r="B89" i="1"/>
  <c r="F89" i="1"/>
  <c r="B90" i="1"/>
  <c r="F90" i="1"/>
  <c r="B91" i="1"/>
  <c r="F91" i="1"/>
  <c r="B92" i="1"/>
  <c r="F92" i="1"/>
  <c r="B93" i="1"/>
  <c r="F93" i="1"/>
  <c r="B94" i="1"/>
  <c r="F94" i="1"/>
  <c r="B95" i="1"/>
  <c r="F95" i="1"/>
  <c r="B96" i="1"/>
  <c r="F96" i="1"/>
  <c r="B97" i="1"/>
  <c r="F97" i="1"/>
  <c r="B98" i="1"/>
  <c r="F98" i="1"/>
  <c r="B99" i="1"/>
  <c r="F99" i="1"/>
  <c r="B100" i="1"/>
  <c r="F100" i="1"/>
  <c r="B101" i="1"/>
  <c r="F101" i="1"/>
  <c r="B104" i="1"/>
  <c r="F104" i="1"/>
  <c r="B105" i="1"/>
  <c r="F105" i="1"/>
  <c r="B72" i="1" l="1"/>
  <c r="F72" i="1"/>
  <c r="P72" i="1"/>
  <c r="B121" i="1"/>
  <c r="I115" i="1"/>
  <c r="G115" i="1"/>
  <c r="F114" i="1"/>
  <c r="B114" i="1"/>
  <c r="F113" i="1"/>
  <c r="B113" i="1"/>
  <c r="F112" i="1"/>
  <c r="B112" i="1"/>
  <c r="F111" i="1"/>
  <c r="B111" i="1"/>
  <c r="F110" i="1"/>
  <c r="B110" i="1"/>
  <c r="F109" i="1"/>
  <c r="B109" i="1"/>
  <c r="F108" i="1"/>
  <c r="B108" i="1"/>
  <c r="F103" i="1"/>
  <c r="B103" i="1"/>
  <c r="F107" i="1"/>
  <c r="B107" i="1"/>
  <c r="F106" i="1"/>
  <c r="B106" i="1"/>
  <c r="F102" i="1"/>
  <c r="B102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I16" i="1"/>
  <c r="G16" i="1"/>
  <c r="F125" i="1"/>
  <c r="F15" i="1"/>
  <c r="D15" i="1"/>
  <c r="B15" i="1"/>
  <c r="F14" i="1"/>
  <c r="D14" i="1"/>
  <c r="B14" i="1"/>
  <c r="F13" i="1"/>
  <c r="D13" i="1"/>
  <c r="B13" i="1"/>
  <c r="F12" i="1"/>
  <c r="D12" i="1"/>
  <c r="B12" i="1"/>
  <c r="F11" i="1"/>
  <c r="D11" i="1"/>
  <c r="B11" i="1"/>
  <c r="F10" i="1"/>
  <c r="D10" i="1"/>
  <c r="B10" i="1"/>
  <c r="F9" i="1"/>
  <c r="F16" i="1" s="1"/>
  <c r="D9" i="1"/>
  <c r="B9" i="1"/>
  <c r="F8" i="1"/>
  <c r="D8" i="1"/>
  <c r="B8" i="1"/>
  <c r="F7" i="1"/>
  <c r="D7" i="1"/>
  <c r="B7" i="1"/>
  <c r="E3" i="2"/>
  <c r="E15" i="2"/>
  <c r="E27" i="2"/>
  <c r="E31" i="2"/>
  <c r="E13" i="2"/>
  <c r="E4" i="2"/>
  <c r="E16" i="2"/>
  <c r="E28" i="2"/>
  <c r="E20" i="2"/>
  <c r="E32" i="2"/>
  <c r="E37" i="2"/>
  <c r="E5" i="2"/>
  <c r="E17" i="2"/>
  <c r="E29" i="2"/>
  <c r="E19" i="2"/>
  <c r="E24" i="2"/>
  <c r="E6" i="2"/>
  <c r="E18" i="2"/>
  <c r="E30" i="2"/>
  <c r="E7" i="2"/>
  <c r="E35" i="2"/>
  <c r="E26" i="2"/>
  <c r="E8" i="2"/>
  <c r="E25" i="2"/>
  <c r="E9" i="2"/>
  <c r="E21" i="2"/>
  <c r="E33" i="2"/>
  <c r="E36" i="2"/>
  <c r="E10" i="2"/>
  <c r="E22" i="2"/>
  <c r="E34" i="2"/>
  <c r="E23" i="2"/>
  <c r="E14" i="2"/>
  <c r="E11" i="2"/>
  <c r="E12" i="2"/>
  <c r="E2" i="2"/>
  <c r="G116" i="1"/>
  <c r="I116" i="1" l="1"/>
  <c r="B115" i="1"/>
  <c r="F115" i="1"/>
  <c r="F120" i="1" s="1"/>
  <c r="B16" i="1"/>
  <c r="B122" i="1" s="1"/>
  <c r="D16" i="1"/>
  <c r="B116" i="1"/>
  <c r="B120" i="1" s="1"/>
  <c r="B117" i="1"/>
  <c r="F122" i="1" l="1"/>
  <c r="F123" i="1"/>
  <c r="F121" i="1"/>
  <c r="B124" i="1"/>
  <c r="F126" i="1"/>
  <c r="F127" i="1" s="1"/>
  <c r="F124" i="1"/>
  <c r="F128" i="1" l="1"/>
</calcChain>
</file>

<file path=xl/comments1.xml><?xml version="1.0" encoding="utf-8"?>
<comments xmlns="http://schemas.openxmlformats.org/spreadsheetml/2006/main">
  <authors>
    <author>cw05</author>
    <author>qyr</author>
  </authors>
  <commentList>
    <comment ref="A121" authorId="0">
      <text>
        <r>
          <rPr>
            <sz val="9"/>
            <rFont val="宋体"/>
            <family val="3"/>
            <charset val="134"/>
          </rPr>
          <t>cw05:
当地未缴，本地代扣代缴，含税价*0.0003。</t>
        </r>
      </text>
    </comment>
    <comment ref="B121" authorId="1">
      <text>
        <r>
          <rPr>
            <b/>
            <sz val="9"/>
            <rFont val="宋体"/>
            <family val="3"/>
            <charset val="134"/>
          </rPr>
          <t>qyr:</t>
        </r>
        <r>
          <rPr>
            <sz val="9"/>
            <rFont val="宋体"/>
            <family val="3"/>
            <charset val="134"/>
          </rPr>
          <t xml:space="preserve">
异地未预缴</t>
        </r>
      </text>
    </comment>
    <comment ref="A122" authorId="0">
      <text>
        <r>
          <rPr>
            <sz val="9"/>
            <rFont val="宋体"/>
            <family val="3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<sst xmlns="http://schemas.openxmlformats.org/spreadsheetml/2006/main" count="352" uniqueCount="149">
  <si>
    <t>中标日期</t>
  </si>
  <si>
    <t>中标价</t>
  </si>
  <si>
    <t>负责人</t>
  </si>
  <si>
    <t>建设单位</t>
  </si>
  <si>
    <t>分公司项目，独立核算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</si>
  <si>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</si>
  <si>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</si>
  <si>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</si>
  <si>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</si>
  <si>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</si>
  <si>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</si>
  <si>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</si>
  <si>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</si>
  <si>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</si>
  <si>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</si>
  <si>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</si>
  <si>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</si>
  <si>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</si>
  <si>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</si>
  <si>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专户</t>
  </si>
  <si>
    <t>合计</t>
  </si>
  <si>
    <t>2020.12.2查询账户余额55447.33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</si>
  <si>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</si>
  <si>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</si>
  <si>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</si>
  <si>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</si>
  <si>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</si>
  <si>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</si>
  <si>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</si>
  <si>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</si>
  <si>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</si>
  <si>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</si>
  <si>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</si>
  <si>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</si>
  <si>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</si>
  <si>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巢湖市诺仕商贸有限公司</t>
  </si>
  <si>
    <t>2018年</t>
  </si>
  <si>
    <t>专</t>
  </si>
  <si>
    <t>安徽麟铠建筑工程有限公司</t>
  </si>
  <si>
    <t>劳务</t>
  </si>
  <si>
    <t>2019年</t>
  </si>
  <si>
    <t>石料</t>
  </si>
  <si>
    <t>合肥市磐云建材商贸有限公司</t>
  </si>
  <si>
    <t>石子等</t>
  </si>
  <si>
    <t>借款</t>
  </si>
  <si>
    <t>安徽昌达公司</t>
  </si>
  <si>
    <t>中行</t>
  </si>
  <si>
    <t>巢湖市天巢新型建材有限公司</t>
  </si>
  <si>
    <t>2020-1-</t>
  </si>
  <si>
    <t>巢湖市润宽商贸有限公司</t>
  </si>
  <si>
    <t>水泥</t>
  </si>
  <si>
    <t>1份</t>
  </si>
  <si>
    <t>普</t>
  </si>
  <si>
    <t>巢湖市彭可建筑工程有限公司</t>
  </si>
  <si>
    <t>挖机租赁</t>
  </si>
  <si>
    <t>暂无合同</t>
  </si>
  <si>
    <t>普代</t>
  </si>
  <si>
    <t>祝伟柱</t>
  </si>
  <si>
    <t>运输费</t>
  </si>
  <si>
    <t>祝卫东</t>
  </si>
  <si>
    <t>合肥虎刚劳务有限公司</t>
  </si>
  <si>
    <t>机械租赁费</t>
  </si>
  <si>
    <t>10份</t>
  </si>
  <si>
    <t>巢湖市皓玥建材商贸有限公司</t>
  </si>
  <si>
    <t>沈春霞</t>
  </si>
  <si>
    <t>王世贵</t>
  </si>
  <si>
    <t>张恩来</t>
  </si>
  <si>
    <t>郑基强</t>
  </si>
  <si>
    <t>郑璐璐</t>
  </si>
  <si>
    <t>郑从丛</t>
  </si>
  <si>
    <t>赵礼阳</t>
  </si>
  <si>
    <t>吕礼进</t>
  </si>
  <si>
    <t>姚敏</t>
  </si>
  <si>
    <t>查日峰</t>
  </si>
  <si>
    <t>丁小明</t>
  </si>
  <si>
    <t>郑莉莉</t>
  </si>
  <si>
    <t>郭芳</t>
  </si>
  <si>
    <t>裴龙梅</t>
  </si>
  <si>
    <t>郑园园</t>
  </si>
  <si>
    <t>郑宏昌</t>
  </si>
  <si>
    <t>陈浩</t>
  </si>
  <si>
    <t>陆梦梦</t>
  </si>
  <si>
    <t>吴立友</t>
  </si>
  <si>
    <t>工资</t>
  </si>
  <si>
    <t>魏素云</t>
  </si>
  <si>
    <t>赵一超</t>
  </si>
  <si>
    <t>王永纲</t>
  </si>
  <si>
    <t>4次</t>
  </si>
  <si>
    <t>一季度所得税预留1%</t>
  </si>
  <si>
    <t>扣</t>
  </si>
  <si>
    <t>税金</t>
  </si>
  <si>
    <t>到账工程款2%管理费</t>
  </si>
  <si>
    <t>3次</t>
  </si>
  <si>
    <t>2次</t>
  </si>
  <si>
    <t>1次</t>
  </si>
  <si>
    <t>建造师占用费1500*4个月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</si>
  <si>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</si>
  <si>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</si>
  <si>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</si>
  <si>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</si>
  <si>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</si>
  <si>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</si>
  <si>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</si>
  <si>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</si>
  <si>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</si>
  <si>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</si>
  <si>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</si>
  <si>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</si>
  <si>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</si>
  <si>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</si>
  <si>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</si>
  <si>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巢湖市诺仕商贸有限公司</t>
    <phoneticPr fontId="1" type="noConversion"/>
  </si>
  <si>
    <t>安徽道勤建设工程有限公司</t>
    <phoneticPr fontId="1" type="noConversion"/>
  </si>
  <si>
    <t>暂扣</t>
    <phoneticPr fontId="1" type="noConversion"/>
  </si>
  <si>
    <t>代扣</t>
    <phoneticPr fontId="1" type="noConversion"/>
  </si>
  <si>
    <t>柯萍代理记账服务：巢湖分公司2019.1.1-2024.2.28代账费用</t>
    <phoneticPr fontId="1" type="noConversion"/>
  </si>
  <si>
    <t>2024.3.20孙立梅和钱玉荣去办理账务移交事项，火车票128元</t>
    <phoneticPr fontId="1" type="noConversion"/>
  </si>
  <si>
    <t>行政部车辆费：2024年2月5日去项目办事</t>
    <phoneticPr fontId="1" type="noConversion"/>
  </si>
  <si>
    <t>2023.9.6魏梦雨办理巢湖中院开庭事项，高铁票64元，出差补助1天1人50元，餐饮补助2餐60元，市内交通31.4元</t>
    <phoneticPr fontId="1" type="noConversion"/>
  </si>
  <si>
    <t>姚明去法院调取证据，车费</t>
    <phoneticPr fontId="1" type="noConversion"/>
  </si>
  <si>
    <t>2023-5-4姚明去烔炀镇办事。车费170</t>
    <phoneticPr fontId="1" type="noConversion"/>
  </si>
  <si>
    <t>增值税及附加</t>
    <phoneticPr fontId="1" type="noConversion"/>
  </si>
  <si>
    <t>借款91w利息（月息1%）</t>
    <phoneticPr fontId="1" type="noConversion"/>
  </si>
  <si>
    <t>2023-3-23姚明去烔炀镇项目办事</t>
    <phoneticPr fontId="1" type="noConversion"/>
  </si>
  <si>
    <t>2023-1-4姚明去办事，车费</t>
    <phoneticPr fontId="1" type="noConversion"/>
  </si>
  <si>
    <t>2022-8-30去开庭</t>
    <phoneticPr fontId="1" type="noConversion"/>
  </si>
  <si>
    <t>2022-8-15与其他施工单位开会</t>
    <phoneticPr fontId="1" type="noConversion"/>
  </si>
  <si>
    <t>2022-9-28姚明开庭</t>
    <phoneticPr fontId="1" type="noConversion"/>
  </si>
  <si>
    <t>高翔、姚明2022-7-26办事</t>
    <phoneticPr fontId="1" type="noConversion"/>
  </si>
  <si>
    <t>扣/代垫</t>
    <phoneticPr fontId="1" type="noConversion"/>
  </si>
  <si>
    <t>赵宏刚13905658882</t>
    <phoneticPr fontId="1" type="noConversion"/>
  </si>
  <si>
    <t>中行</t>
    <phoneticPr fontId="1" type="noConversion"/>
  </si>
  <si>
    <t>巢湖市人民法院</t>
    <phoneticPr fontId="1" type="noConversion"/>
  </si>
  <si>
    <t>违约金</t>
    <phoneticPr fontId="1" type="noConversion"/>
  </si>
  <si>
    <t>诉讼费</t>
    <phoneticPr fontId="1" type="noConversion"/>
  </si>
  <si>
    <t>行标签</t>
  </si>
  <si>
    <t>(空白)</t>
  </si>
  <si>
    <t>总计</t>
  </si>
  <si>
    <t>巢湖市人民法院</t>
  </si>
  <si>
    <t>安徽道勤建设工程有限公司</t>
  </si>
  <si>
    <t>求和项:价税合计</t>
  </si>
  <si>
    <t>求和项:付款金额</t>
  </si>
  <si>
    <t>C10365 巢湖市2018年烔炀镇农村道路畅通工程较大自然村硬化（坝堰路等）</t>
    <phoneticPr fontId="1" type="noConversion"/>
  </si>
  <si>
    <t>安徽昌达路桥工程集团有限公司</t>
    <phoneticPr fontId="1" type="noConversion"/>
  </si>
  <si>
    <t>财务代扣银行账户管理转账手续费50元</t>
  </si>
  <si>
    <t>行政部车辆费：2024年10月14日姚明去烔炀项目</t>
  </si>
  <si>
    <t>行政部车辆费：2024年8月28日送何总施总去烔炀镇政府</t>
  </si>
  <si>
    <t>魏梦雨报销案件受理费（安徽道勤建设工程施工合同纠纷）</t>
  </si>
  <si>
    <t>行政部车辆费：2024年5月6日姚明去烔炀项目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</si>
</sst>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1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rgb="FF333333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840296639912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5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9" fontId="2" fillId="0" borderId="2" xfId="1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" applyFont="1" applyFill="1" applyBorder="1" applyAlignment="1">
      <alignment horizontal="center" vertical="center"/>
    </xf>
    <xf numFmtId="9" fontId="1" fillId="5" borderId="2" xfId="1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178" fontId="2" fillId="3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6" xfId="0" pivotButton="1" applyBorder="1" applyAlignment="1">
      <alignment vertical="center"/>
    </xf>
    <xf numFmtId="43" fontId="0" fillId="0" borderId="6" xfId="2" applyFont="1" applyBorder="1" applyAlignment="1">
      <alignment vertical="center"/>
    </xf>
    <xf numFmtId="43" fontId="0" fillId="0" borderId="9" xfId="2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2" applyFont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3" fontId="0" fillId="0" borderId="7" xfId="2" applyFont="1" applyBorder="1" applyAlignment="1">
      <alignment vertical="center"/>
    </xf>
    <xf numFmtId="43" fontId="0" fillId="0" borderId="10" xfId="2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43" fontId="0" fillId="0" borderId="8" xfId="2" applyFont="1" applyBorder="1" applyAlignment="1">
      <alignment vertical="center"/>
    </xf>
    <xf numFmtId="43" fontId="0" fillId="0" borderId="11" xfId="2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2" fillId="0" borderId="2" xfId="2" applyFont="1" applyBorder="1" applyAlignment="1">
      <alignment vertical="center"/>
    </xf>
    <xf numFmtId="43" fontId="5" fillId="3" borderId="2" xfId="2" applyFont="1" applyFill="1" applyBorder="1" applyAlignment="1">
      <alignment vertical="center"/>
    </xf>
    <xf numFmtId="43" fontId="2" fillId="0" borderId="2" xfId="2" applyFont="1" applyFill="1" applyBorder="1" applyAlignment="1">
      <alignment vertical="center"/>
    </xf>
    <xf numFmtId="43" fontId="5" fillId="0" borderId="2" xfId="2" applyFont="1" applyBorder="1" applyAlignment="1">
      <alignment vertical="center"/>
    </xf>
    <xf numFmtId="43" fontId="1" fillId="2" borderId="2" xfId="2" applyFont="1" applyFill="1" applyBorder="1" applyAlignment="1">
      <alignment vertical="center"/>
    </xf>
    <xf numFmtId="43" fontId="5" fillId="4" borderId="2" xfId="2" applyFont="1" applyFill="1" applyBorder="1" applyAlignment="1">
      <alignment vertical="center"/>
    </xf>
    <xf numFmtId="43" fontId="1" fillId="0" borderId="2" xfId="2" applyFont="1" applyBorder="1" applyAlignment="1">
      <alignment vertical="center"/>
    </xf>
    <xf numFmtId="43" fontId="5" fillId="0" borderId="0" xfId="2" applyFont="1" applyBorder="1" applyAlignment="1">
      <alignment vertical="center"/>
    </xf>
    <xf numFmtId="43" fontId="5" fillId="0" borderId="3" xfId="2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</cellXfs>
  <cellStyles count="3">
    <cellStyle name="百分比" xfId="1" builtinId="5"/>
    <cellStyle name="常规" xfId="0" builtinId="0"/>
    <cellStyle name="千位分隔" xfId="2" builtinId="3"/>
  </cellStyles>
  <dxfs count="1">
    <dxf>
      <alignment vertical="center" readingOrder="0"/>
    </dxf>
  </dxfs>
  <tableStyles count="0" defaultTableStyle="TableStyleMedium2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130</xdr:row>
      <xdr:rowOff>0</xdr:rowOff>
    </xdr:from>
    <xdr:to>
      <xdr:col>8</xdr:col>
      <xdr:colOff>847725</xdr:colOff>
      <xdr:row>151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96165"/>
          <a:ext cx="7410450" cy="319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8</xdr:col>
      <xdr:colOff>1028700</xdr:colOff>
      <xdr:row>168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510865"/>
          <a:ext cx="7591425" cy="240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8</xdr:col>
      <xdr:colOff>542925</xdr:colOff>
      <xdr:row>182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1082615"/>
          <a:ext cx="7105650" cy="181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8</xdr:col>
      <xdr:colOff>942975</xdr:colOff>
      <xdr:row>201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2939990"/>
          <a:ext cx="7505700" cy="2600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微软用户" refreshedDate="45449.709119444444" createdVersion="4" refreshedVersion="4" minRefreshableVersion="3" recordCount="61">
  <cacheSource type="worksheet">
    <worksheetSource ref="A18:M74" sheet="Sheet1"/>
  </cacheSource>
  <cacheFields count="13">
    <cacheField name="认证日期" numFmtId="179">
      <sharedItems containsDate="1" containsBlank="1" containsMixedTypes="1" minDate="2021-02-01T00:00:00" maxDate="2021-02-02T00:00:00"/>
    </cacheField>
    <cacheField name="成本金额" numFmtId="178">
      <sharedItems containsString="0" containsBlank="1" containsNumber="1" minValue="0" maxValue="2064159.29"/>
    </cacheField>
    <cacheField name="份数" numFmtId="180">
      <sharedItems containsBlank="1"/>
    </cacheField>
    <cacheField name="类型" numFmtId="0">
      <sharedItems containsBlank="1"/>
    </cacheField>
    <cacheField name="税率" numFmtId="9">
      <sharedItems containsString="0" containsBlank="1" containsNumber="1" minValue="0.03" maxValue="0.13"/>
    </cacheField>
    <cacheField name="进项税额" numFmtId="178">
      <sharedItems containsString="0" containsBlank="1" containsNumber="1" minValue="0" maxValue="268340.71000000002"/>
    </cacheField>
    <cacheField name="价税合计" numFmtId="178">
      <sharedItems containsString="0" containsBlank="1" containsNumber="1" minValue="70000" maxValue="2332500" count="13">
        <m/>
        <n v="1602400"/>
        <n v="230600"/>
        <n v="553200"/>
        <n v="386427.51"/>
        <n v="810150"/>
        <n v="400000"/>
        <n v="2332500"/>
        <n v="697500"/>
        <n v="70000"/>
        <n v="90000"/>
        <n v="100000"/>
        <n v="923000"/>
      </sharedItems>
    </cacheField>
    <cacheField name="付款日期" numFmtId="176">
      <sharedItems containsDate="1" containsBlank="1" containsMixedTypes="1" minDate="2019-02-02T00:00:00" maxDate="2024-05-09T00:00:00"/>
    </cacheField>
    <cacheField name="付款金额" numFmtId="178">
      <sharedItems containsString="0" containsBlank="1" containsNumber="1" minValue="4005" maxValue="1900000" count="29">
        <n v="710981.38"/>
        <m/>
        <n v="1602400"/>
        <n v="230600"/>
        <n v="1900000"/>
        <n v="335000"/>
        <n v="722158"/>
        <n v="800000"/>
        <n v="939627.51"/>
        <n v="400000"/>
        <n v="300000"/>
        <n v="100000"/>
        <n v="70000"/>
        <n v="90000"/>
        <n v="52200"/>
        <n v="48000"/>
        <n v="57000"/>
        <n v="14400"/>
        <n v="38400"/>
        <n v="29000"/>
        <n v="17000"/>
        <n v="34500"/>
        <n v="5360"/>
        <n v="22500"/>
        <n v="23000"/>
        <n v="200968.62"/>
        <n v="361504.81"/>
        <n v="30000"/>
        <n v="4005"/>
      </sharedItems>
    </cacheField>
    <cacheField name="银行" numFmtId="0">
      <sharedItems containsBlank="1"/>
    </cacheField>
    <cacheField name="销货单位" numFmtId="0">
      <sharedItems containsBlank="1" count="36">
        <s v="巢湖市诺仕商贸有限公司"/>
        <s v="安徽麟铠建筑工程有限公司"/>
        <s v="合肥市磐云建材商贸有限公司"/>
        <m/>
        <s v="安徽昌达公司"/>
        <s v="巢湖市天巢新型建材有限公司"/>
        <s v="巢湖市润宽商贸有限公司"/>
        <s v="巢湖市彭可建筑工程有限公司"/>
        <s v="祝伟柱"/>
        <s v="祝卫东"/>
        <s v="合肥虎刚劳务有限公司"/>
        <s v="巢湖市皓玥建材商贸有限公司"/>
        <s v="沈春霞"/>
        <s v="王世贵"/>
        <s v="张恩来"/>
        <s v="郑基强"/>
        <s v="郑璐璐"/>
        <s v="郑从丛"/>
        <s v="赵礼阳"/>
        <s v="吕礼进"/>
        <s v="姚敏"/>
        <s v="查日峰"/>
        <s v="丁小明"/>
        <s v="郑莉莉"/>
        <s v="郭芳"/>
        <s v="裴龙梅"/>
        <s v="郑园园"/>
        <s v="郑宏昌"/>
        <s v="陈浩"/>
        <s v="陆梦梦"/>
        <s v="吴立友"/>
        <s v="魏素云"/>
        <s v="赵一超"/>
        <s v="王永纲"/>
        <s v="安徽道勤建设工程有限公司"/>
        <s v="巢湖市人民法院"/>
      </sharedItems>
    </cacheField>
    <cacheField name="货物" numFmtId="0">
      <sharedItems containsBlank="1"/>
    </cacheField>
    <cacheField name="合同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m/>
    <n v="0"/>
    <m/>
    <m/>
    <m/>
    <n v="0"/>
    <x v="0"/>
    <d v="2019-07-19T00:00:00"/>
    <x v="0"/>
    <s v="专户"/>
    <x v="0"/>
    <m/>
    <m/>
  </r>
  <r>
    <s v="2018年"/>
    <n v="1555728.16"/>
    <m/>
    <s v="专"/>
    <n v="0.03"/>
    <n v="46671.839999999997"/>
    <x v="1"/>
    <m/>
    <x v="1"/>
    <m/>
    <x v="1"/>
    <s v="劳务"/>
    <m/>
  </r>
  <r>
    <s v="2018年"/>
    <n v="223883.5"/>
    <m/>
    <s v="专"/>
    <n v="0.03"/>
    <n v="6716.5"/>
    <x v="2"/>
    <m/>
    <x v="1"/>
    <m/>
    <x v="1"/>
    <s v="劳务"/>
    <m/>
  </r>
  <r>
    <s v="2019年"/>
    <n v="537087.38"/>
    <m/>
    <s v="专"/>
    <n v="0.03"/>
    <n v="16112.62"/>
    <x v="3"/>
    <m/>
    <x v="1"/>
    <m/>
    <x v="1"/>
    <s v="劳务"/>
    <m/>
  </r>
  <r>
    <s v="2019年"/>
    <n v="375172.34"/>
    <m/>
    <s v="专"/>
    <n v="0.03"/>
    <n v="11255.17"/>
    <x v="4"/>
    <m/>
    <x v="1"/>
    <m/>
    <x v="1"/>
    <s v="劳务"/>
    <m/>
  </r>
  <r>
    <m/>
    <n v="0"/>
    <m/>
    <m/>
    <m/>
    <n v="0"/>
    <x v="0"/>
    <m/>
    <x v="2"/>
    <s v="专户"/>
    <x v="1"/>
    <s v="劳务"/>
    <m/>
  </r>
  <r>
    <m/>
    <n v="0"/>
    <m/>
    <m/>
    <m/>
    <n v="0"/>
    <x v="0"/>
    <m/>
    <x v="3"/>
    <s v="专户"/>
    <x v="1"/>
    <s v="劳务"/>
    <m/>
  </r>
  <r>
    <s v="2018年"/>
    <n v="743256.88"/>
    <m/>
    <s v="专"/>
    <n v="0.09"/>
    <n v="66893.119999999995"/>
    <x v="5"/>
    <m/>
    <x v="1"/>
    <m/>
    <x v="0"/>
    <s v="石料"/>
    <m/>
  </r>
  <r>
    <s v="2019年"/>
    <n v="366972.48"/>
    <m/>
    <s v="专"/>
    <n v="0.09"/>
    <n v="33027.519999999997"/>
    <x v="6"/>
    <m/>
    <x v="1"/>
    <m/>
    <x v="0"/>
    <s v="石料"/>
    <m/>
  </r>
  <r>
    <s v="2019年"/>
    <n v="2064159.29"/>
    <m/>
    <s v="专"/>
    <n v="0.13"/>
    <n v="268340.71000000002"/>
    <x v="7"/>
    <m/>
    <x v="1"/>
    <m/>
    <x v="2"/>
    <s v="石子等"/>
    <m/>
  </r>
  <r>
    <s v="2019年"/>
    <n v="617256.64"/>
    <m/>
    <s v="专"/>
    <n v="0.13"/>
    <n v="80243.360000000001"/>
    <x v="8"/>
    <m/>
    <x v="1"/>
    <m/>
    <x v="2"/>
    <s v="石子等"/>
    <m/>
  </r>
  <r>
    <m/>
    <n v="0"/>
    <m/>
    <m/>
    <m/>
    <n v="0"/>
    <x v="0"/>
    <d v="2019-02-02T00:00:00"/>
    <x v="4"/>
    <s v="专户"/>
    <x v="2"/>
    <s v="石子等"/>
    <m/>
  </r>
  <r>
    <m/>
    <n v="0"/>
    <m/>
    <m/>
    <m/>
    <n v="0"/>
    <x v="0"/>
    <d v="2019-02-26T00:00:00"/>
    <x v="5"/>
    <s v="专户"/>
    <x v="2"/>
    <s v="石子等"/>
    <m/>
  </r>
  <r>
    <m/>
    <n v="0"/>
    <m/>
    <m/>
    <m/>
    <n v="0"/>
    <x v="0"/>
    <d v="2019-04-26T00:00:00"/>
    <x v="6"/>
    <s v="专户"/>
    <x v="2"/>
    <s v="石子等"/>
    <m/>
  </r>
  <r>
    <m/>
    <n v="0"/>
    <m/>
    <m/>
    <m/>
    <n v="0"/>
    <x v="0"/>
    <m/>
    <x v="1"/>
    <m/>
    <x v="3"/>
    <s v="石子等"/>
    <m/>
  </r>
  <r>
    <m/>
    <n v="0"/>
    <m/>
    <m/>
    <m/>
    <n v="0"/>
    <x v="0"/>
    <m/>
    <x v="1"/>
    <m/>
    <x v="3"/>
    <m/>
    <m/>
  </r>
  <r>
    <m/>
    <n v="0"/>
    <m/>
    <m/>
    <m/>
    <n v="0"/>
    <x v="0"/>
    <m/>
    <x v="1"/>
    <m/>
    <x v="3"/>
    <m/>
    <m/>
  </r>
  <r>
    <m/>
    <n v="0"/>
    <m/>
    <m/>
    <m/>
    <n v="0"/>
    <x v="0"/>
    <m/>
    <x v="1"/>
    <m/>
    <x v="3"/>
    <m/>
    <m/>
  </r>
  <r>
    <m/>
    <n v="0"/>
    <m/>
    <m/>
    <m/>
    <n v="0"/>
    <x v="0"/>
    <m/>
    <x v="1"/>
    <m/>
    <x v="3"/>
    <m/>
    <m/>
  </r>
  <r>
    <m/>
    <n v="0"/>
    <m/>
    <m/>
    <m/>
    <n v="0"/>
    <x v="0"/>
    <d v="2019-12-24T00:00:00"/>
    <x v="1"/>
    <s v="借款"/>
    <x v="4"/>
    <m/>
    <m/>
  </r>
  <r>
    <m/>
    <n v="0"/>
    <m/>
    <m/>
    <m/>
    <n v="0"/>
    <x v="0"/>
    <d v="2019-12-25T00:00:00"/>
    <x v="7"/>
    <s v="中行"/>
    <x v="5"/>
    <m/>
    <m/>
  </r>
  <r>
    <m/>
    <n v="0"/>
    <m/>
    <m/>
    <m/>
    <n v="0"/>
    <x v="0"/>
    <d v="2020-01-22T00:00:00"/>
    <x v="8"/>
    <s v="专户"/>
    <x v="1"/>
    <s v="劳务"/>
    <m/>
  </r>
  <r>
    <m/>
    <n v="0"/>
    <m/>
    <m/>
    <m/>
    <n v="0"/>
    <x v="0"/>
    <s v="2020-1-"/>
    <x v="9"/>
    <s v="专户"/>
    <x v="6"/>
    <s v="水泥"/>
    <m/>
  </r>
  <r>
    <m/>
    <n v="0"/>
    <m/>
    <m/>
    <m/>
    <n v="0"/>
    <x v="0"/>
    <d v="2020-01-22T00:00:00"/>
    <x v="10"/>
    <s v="专户"/>
    <x v="0"/>
    <s v="石料"/>
    <m/>
  </r>
  <r>
    <m/>
    <n v="0"/>
    <m/>
    <m/>
    <m/>
    <n v="0"/>
    <x v="0"/>
    <d v="2020-05-08T00:00:00"/>
    <x v="11"/>
    <s v="专户"/>
    <x v="1"/>
    <s v="劳务"/>
    <m/>
  </r>
  <r>
    <d v="2021-02-01T00:00:00"/>
    <n v="70000"/>
    <s v="1份"/>
    <s v="普"/>
    <m/>
    <n v="0"/>
    <x v="9"/>
    <m/>
    <x v="1"/>
    <m/>
    <x v="7"/>
    <s v="挖机租赁"/>
    <s v="暂无合同"/>
  </r>
  <r>
    <d v="2021-02-01T00:00:00"/>
    <n v="70000"/>
    <s v="1份"/>
    <s v="普代"/>
    <m/>
    <n v="0"/>
    <x v="9"/>
    <m/>
    <x v="1"/>
    <m/>
    <x v="8"/>
    <s v="运输费"/>
    <s v="暂无合同"/>
  </r>
  <r>
    <d v="2021-02-01T00:00:00"/>
    <n v="90000"/>
    <s v="1份"/>
    <s v="普代"/>
    <m/>
    <n v="0"/>
    <x v="10"/>
    <m/>
    <x v="1"/>
    <m/>
    <x v="9"/>
    <s v="运输费"/>
    <s v="暂无合同"/>
  </r>
  <r>
    <d v="2021-02-01T00:00:00"/>
    <n v="100000"/>
    <s v="1份"/>
    <s v="普"/>
    <m/>
    <n v="0"/>
    <x v="11"/>
    <m/>
    <x v="1"/>
    <m/>
    <x v="10"/>
    <s v="机械租赁费"/>
    <s v="暂无合同"/>
  </r>
  <r>
    <m/>
    <n v="0"/>
    <m/>
    <m/>
    <m/>
    <n v="0"/>
    <x v="0"/>
    <d v="2021-02-10T00:00:00"/>
    <x v="12"/>
    <s v="专户"/>
    <x v="7"/>
    <s v="挖机租赁"/>
    <m/>
  </r>
  <r>
    <m/>
    <n v="0"/>
    <m/>
    <m/>
    <m/>
    <n v="0"/>
    <x v="0"/>
    <d v="2021-02-10T00:00:00"/>
    <x v="11"/>
    <s v="专户"/>
    <x v="10"/>
    <s v="机械租赁费"/>
    <m/>
  </r>
  <r>
    <m/>
    <n v="0"/>
    <m/>
    <m/>
    <m/>
    <n v="0"/>
    <x v="0"/>
    <d v="2021-02-10T00:00:00"/>
    <x v="12"/>
    <s v="专户"/>
    <x v="8"/>
    <s v="运输费"/>
    <m/>
  </r>
  <r>
    <m/>
    <n v="0"/>
    <m/>
    <m/>
    <m/>
    <n v="0"/>
    <x v="0"/>
    <d v="2021-02-10T00:00:00"/>
    <x v="13"/>
    <s v="专户"/>
    <x v="9"/>
    <s v="运输费"/>
    <m/>
  </r>
  <r>
    <d v="2021-02-01T00:00:00"/>
    <n v="896116.5"/>
    <s v="10份"/>
    <s v="专"/>
    <n v="0.03"/>
    <n v="26883.5"/>
    <x v="12"/>
    <m/>
    <x v="1"/>
    <m/>
    <x v="11"/>
    <s v="劳务"/>
    <s v="暂无合同"/>
  </r>
  <r>
    <m/>
    <m/>
    <m/>
    <m/>
    <m/>
    <m/>
    <x v="0"/>
    <d v="2021-02-10T00:00:00"/>
    <x v="14"/>
    <s v="专户"/>
    <x v="12"/>
    <m/>
    <m/>
  </r>
  <r>
    <m/>
    <m/>
    <m/>
    <m/>
    <m/>
    <m/>
    <x v="0"/>
    <d v="2021-02-10T00:00:00"/>
    <x v="15"/>
    <s v="专户"/>
    <x v="13"/>
    <m/>
    <m/>
  </r>
  <r>
    <m/>
    <m/>
    <m/>
    <m/>
    <m/>
    <m/>
    <x v="0"/>
    <d v="2021-02-10T00:00:00"/>
    <x v="16"/>
    <s v="专户"/>
    <x v="14"/>
    <m/>
    <m/>
  </r>
  <r>
    <m/>
    <m/>
    <m/>
    <m/>
    <m/>
    <m/>
    <x v="0"/>
    <d v="2021-02-10T00:00:00"/>
    <x v="16"/>
    <s v="专户"/>
    <x v="15"/>
    <m/>
    <m/>
  </r>
  <r>
    <m/>
    <m/>
    <m/>
    <m/>
    <m/>
    <m/>
    <x v="0"/>
    <d v="2021-02-22T00:00:00"/>
    <x v="16"/>
    <s v="专户"/>
    <x v="16"/>
    <m/>
    <m/>
  </r>
  <r>
    <m/>
    <m/>
    <m/>
    <m/>
    <m/>
    <m/>
    <x v="0"/>
    <d v="2021-02-10T00:00:00"/>
    <x v="16"/>
    <s v="专户"/>
    <x v="17"/>
    <m/>
    <m/>
  </r>
  <r>
    <m/>
    <m/>
    <m/>
    <m/>
    <m/>
    <m/>
    <x v="0"/>
    <d v="2021-02-22T00:00:00"/>
    <x v="16"/>
    <s v="专户"/>
    <x v="18"/>
    <m/>
    <m/>
  </r>
  <r>
    <m/>
    <m/>
    <m/>
    <m/>
    <m/>
    <m/>
    <x v="0"/>
    <d v="2021-02-10T00:00:00"/>
    <x v="16"/>
    <s v="专户"/>
    <x v="19"/>
    <m/>
    <m/>
  </r>
  <r>
    <m/>
    <m/>
    <m/>
    <m/>
    <m/>
    <m/>
    <x v="0"/>
    <d v="2021-02-10T00:00:00"/>
    <x v="16"/>
    <s v="专户"/>
    <x v="20"/>
    <m/>
    <m/>
  </r>
  <r>
    <m/>
    <m/>
    <m/>
    <m/>
    <m/>
    <m/>
    <x v="0"/>
    <d v="2021-02-10T00:00:00"/>
    <x v="17"/>
    <s v="专户"/>
    <x v="21"/>
    <m/>
    <m/>
  </r>
  <r>
    <m/>
    <m/>
    <m/>
    <m/>
    <m/>
    <m/>
    <x v="0"/>
    <d v="2021-02-10T00:00:00"/>
    <x v="18"/>
    <s v="专户"/>
    <x v="22"/>
    <m/>
    <m/>
  </r>
  <r>
    <m/>
    <m/>
    <m/>
    <m/>
    <m/>
    <m/>
    <x v="0"/>
    <d v="2021-02-10T00:00:00"/>
    <x v="16"/>
    <s v="专户"/>
    <x v="23"/>
    <m/>
    <m/>
  </r>
  <r>
    <m/>
    <m/>
    <m/>
    <m/>
    <m/>
    <m/>
    <x v="0"/>
    <d v="2021-02-10T00:00:00"/>
    <x v="16"/>
    <s v="专户"/>
    <x v="24"/>
    <m/>
    <m/>
  </r>
  <r>
    <m/>
    <m/>
    <m/>
    <m/>
    <m/>
    <m/>
    <x v="0"/>
    <d v="2021-02-10T00:00:00"/>
    <x v="16"/>
    <s v="专户"/>
    <x v="25"/>
    <m/>
    <m/>
  </r>
  <r>
    <m/>
    <m/>
    <m/>
    <m/>
    <m/>
    <m/>
    <x v="0"/>
    <d v="2021-02-10T00:00:00"/>
    <x v="16"/>
    <s v="专户"/>
    <x v="26"/>
    <m/>
    <m/>
  </r>
  <r>
    <m/>
    <n v="0"/>
    <m/>
    <m/>
    <m/>
    <n v="0"/>
    <x v="0"/>
    <d v="2021-02-10T00:00:00"/>
    <x v="16"/>
    <s v="专户"/>
    <x v="27"/>
    <m/>
    <m/>
  </r>
  <r>
    <m/>
    <m/>
    <m/>
    <m/>
    <m/>
    <m/>
    <x v="0"/>
    <d v="2021-02-10T00:00:00"/>
    <x v="16"/>
    <s v="专户"/>
    <x v="28"/>
    <m/>
    <m/>
  </r>
  <r>
    <m/>
    <m/>
    <m/>
    <m/>
    <m/>
    <m/>
    <x v="0"/>
    <d v="2021-02-10T00:00:00"/>
    <x v="19"/>
    <s v="专户"/>
    <x v="29"/>
    <m/>
    <m/>
  </r>
  <r>
    <m/>
    <m/>
    <m/>
    <m/>
    <m/>
    <m/>
    <x v="0"/>
    <d v="2022-01-27T00:00:00"/>
    <x v="20"/>
    <s v="借款"/>
    <x v="30"/>
    <s v="工资"/>
    <m/>
  </r>
  <r>
    <m/>
    <m/>
    <m/>
    <m/>
    <m/>
    <m/>
    <x v="0"/>
    <d v="2022-01-27T00:00:00"/>
    <x v="21"/>
    <s v="借款"/>
    <x v="31"/>
    <s v="工资"/>
    <m/>
  </r>
  <r>
    <m/>
    <m/>
    <m/>
    <m/>
    <m/>
    <m/>
    <x v="0"/>
    <d v="2022-01-27T00:00:00"/>
    <x v="22"/>
    <s v="借款"/>
    <x v="12"/>
    <s v="工资"/>
    <m/>
  </r>
  <r>
    <m/>
    <m/>
    <m/>
    <m/>
    <m/>
    <m/>
    <x v="0"/>
    <d v="2022-01-27T00:00:00"/>
    <x v="23"/>
    <s v="借款"/>
    <x v="32"/>
    <s v="工资"/>
    <m/>
  </r>
  <r>
    <m/>
    <m/>
    <m/>
    <m/>
    <m/>
    <m/>
    <x v="0"/>
    <d v="2022-01-27T00:00:00"/>
    <x v="24"/>
    <s v="借款"/>
    <x v="33"/>
    <s v="工资"/>
    <m/>
  </r>
  <r>
    <m/>
    <m/>
    <m/>
    <m/>
    <m/>
    <m/>
    <x v="0"/>
    <d v="2022-12-30T00:00:00"/>
    <x v="25"/>
    <s v="中行"/>
    <x v="0"/>
    <m/>
    <m/>
  </r>
  <r>
    <m/>
    <m/>
    <m/>
    <m/>
    <m/>
    <m/>
    <x v="0"/>
    <d v="2024-05-08T00:00:00"/>
    <x v="26"/>
    <s v="中行"/>
    <x v="34"/>
    <m/>
    <m/>
  </r>
  <r>
    <m/>
    <m/>
    <m/>
    <m/>
    <m/>
    <m/>
    <x v="0"/>
    <m/>
    <x v="27"/>
    <s v="中行"/>
    <x v="34"/>
    <s v="违约金"/>
    <m/>
  </r>
  <r>
    <m/>
    <m/>
    <m/>
    <m/>
    <m/>
    <m/>
    <x v="0"/>
    <m/>
    <x v="28"/>
    <s v="中行"/>
    <x v="35"/>
    <s v="诉讼费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25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1:C38" firstHeaderRow="0" firstDataRow="1" firstDataCol="1"/>
  <pivotFields count="13">
    <pivotField showAll="0"/>
    <pivotField showAll="0"/>
    <pivotField showAll="0"/>
    <pivotField showAll="0"/>
    <pivotField showAll="0"/>
    <pivotField showAll="0"/>
    <pivotField dataField="1" showAll="0">
      <items count="14">
        <item x="9"/>
        <item x="10"/>
        <item x="11"/>
        <item x="2"/>
        <item x="4"/>
        <item x="6"/>
        <item x="3"/>
        <item x="8"/>
        <item x="5"/>
        <item x="12"/>
        <item x="1"/>
        <item x="7"/>
        <item x="0"/>
        <item t="default"/>
      </items>
    </pivotField>
    <pivotField showAll="0"/>
    <pivotField dataField="1" showAll="0">
      <items count="30">
        <item x="28"/>
        <item x="22"/>
        <item x="17"/>
        <item x="20"/>
        <item x="23"/>
        <item x="24"/>
        <item x="19"/>
        <item x="27"/>
        <item x="21"/>
        <item x="18"/>
        <item x="15"/>
        <item x="14"/>
        <item x="16"/>
        <item x="12"/>
        <item x="13"/>
        <item x="11"/>
        <item x="25"/>
        <item x="3"/>
        <item x="10"/>
        <item x="5"/>
        <item x="26"/>
        <item x="9"/>
        <item x="0"/>
        <item x="6"/>
        <item x="7"/>
        <item x="8"/>
        <item x="2"/>
        <item x="4"/>
        <item x="1"/>
        <item t="default"/>
      </items>
    </pivotField>
    <pivotField showAll="0"/>
    <pivotField axis="axisRow" showAll="0">
      <items count="37">
        <item x="4"/>
        <item x="34"/>
        <item x="1"/>
        <item x="21"/>
        <item x="11"/>
        <item x="0"/>
        <item x="7"/>
        <item x="35"/>
        <item x="6"/>
        <item x="5"/>
        <item x="28"/>
        <item x="22"/>
        <item x="24"/>
        <item x="10"/>
        <item x="2"/>
        <item x="29"/>
        <item x="19"/>
        <item x="25"/>
        <item x="12"/>
        <item x="13"/>
        <item x="33"/>
        <item x="31"/>
        <item x="30"/>
        <item x="20"/>
        <item x="14"/>
        <item x="18"/>
        <item x="32"/>
        <item x="17"/>
        <item x="27"/>
        <item x="15"/>
        <item x="23"/>
        <item x="16"/>
        <item x="26"/>
        <item x="8"/>
        <item x="9"/>
        <item x="3"/>
        <item t="default"/>
      </items>
    </pivotField>
    <pivotField showAll="0"/>
    <pivotField showAll="0"/>
  </pivotFields>
  <rowFields count="1">
    <field x="1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价税合计" fld="6" baseField="10" baseItem="0"/>
    <dataField name="求和项:付款金额" fld="8" baseField="10" baseItem="0"/>
  </dataFields>
  <formats count="1">
    <format dxfId="0">
      <pivotArea type="all" dataOnly="0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8"/>
  <sheetViews>
    <sheetView tabSelected="1" topLeftCell="G47" workbookViewId="0">
      <selection activeCell="K59" sqref="K59"/>
    </sheetView>
  </sheetViews>
  <sheetFormatPr defaultColWidth="9" defaultRowHeight="11.25" x14ac:dyDescent="0.1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7.875" style="5" customWidth="1"/>
    <col min="11" max="11" width="35.125" style="6" customWidth="1"/>
    <col min="12" max="12" width="12.75" style="6" customWidth="1"/>
    <col min="13" max="13" width="11.5" style="6" customWidth="1"/>
    <col min="14" max="14" width="5.625" style="6" customWidth="1"/>
    <col min="15" max="16384" width="9" style="6"/>
  </cols>
  <sheetData>
    <row r="1" spans="1:12" ht="21.95" customHeight="1" x14ac:dyDescent="0.15">
      <c r="A1" s="71" t="s">
        <v>142</v>
      </c>
      <c r="B1" s="72"/>
      <c r="C1" s="72"/>
      <c r="D1" s="72"/>
      <c r="E1" s="72"/>
      <c r="F1" s="73"/>
      <c r="G1" s="73"/>
      <c r="H1" s="72"/>
      <c r="I1" s="73"/>
      <c r="J1" s="72"/>
      <c r="K1" s="12"/>
      <c r="L1" s="12"/>
    </row>
    <row r="2" spans="1:12" ht="18" customHeight="1" x14ac:dyDescent="0.15">
      <c r="A2" s="7" t="s">
        <v>0</v>
      </c>
      <c r="B2" s="16">
        <v>43349</v>
      </c>
      <c r="C2" s="8" t="s">
        <v>1</v>
      </c>
      <c r="D2" s="18">
        <v>12098869</v>
      </c>
      <c r="E2" s="9" t="s">
        <v>2</v>
      </c>
      <c r="F2" s="70" t="s">
        <v>130</v>
      </c>
      <c r="G2" s="10" t="s">
        <v>3</v>
      </c>
      <c r="H2" s="74"/>
      <c r="I2" s="75"/>
      <c r="J2" s="76"/>
      <c r="K2" s="32" t="s">
        <v>4</v>
      </c>
      <c r="L2" s="12"/>
    </row>
    <row r="3" spans="1:12" ht="18" customHeight="1" x14ac:dyDescent="0.15">
      <c r="A3" s="7" t="s">
        <v>5</v>
      </c>
      <c r="B3" s="16">
        <v>44887</v>
      </c>
      <c r="C3" s="8" t="s">
        <v>6</v>
      </c>
      <c r="D3" s="18">
        <v>10276964.380000001</v>
      </c>
      <c r="H3" s="12"/>
      <c r="I3" s="33"/>
      <c r="J3" s="12"/>
      <c r="K3" s="12"/>
      <c r="L3" s="12"/>
    </row>
    <row r="4" spans="1:12" ht="18" customHeight="1" x14ac:dyDescent="0.15">
      <c r="A4" s="2" t="s">
        <v>7</v>
      </c>
      <c r="H4" s="12"/>
      <c r="I4" s="33"/>
      <c r="J4" s="12"/>
      <c r="K4" s="12"/>
      <c r="L4" s="12"/>
    </row>
    <row r="5" spans="1:12" ht="18" customHeight="1" x14ac:dyDescent="0.15">
      <c r="A5" s="77" t="s">
        <v>8</v>
      </c>
      <c r="B5" s="78" t="s">
        <v>9</v>
      </c>
      <c r="C5" s="77" t="s">
        <v>10</v>
      </c>
      <c r="D5" s="77"/>
      <c r="E5" s="77" t="s">
        <v>11</v>
      </c>
      <c r="F5" s="78"/>
      <c r="G5" s="78" t="s">
        <v>12</v>
      </c>
      <c r="H5" s="79" t="s">
        <v>13</v>
      </c>
      <c r="I5" s="78"/>
      <c r="J5" s="79"/>
    </row>
    <row r="6" spans="1:12" ht="18" customHeight="1" x14ac:dyDescent="0.15">
      <c r="A6" s="77"/>
      <c r="B6" s="78"/>
      <c r="C6" s="13" t="s">
        <v>14</v>
      </c>
      <c r="D6" s="13" t="s">
        <v>15</v>
      </c>
      <c r="E6" s="13" t="s">
        <v>14</v>
      </c>
      <c r="F6" s="14" t="s">
        <v>15</v>
      </c>
      <c r="G6" s="78"/>
      <c r="H6" s="15" t="s">
        <v>16</v>
      </c>
      <c r="I6" s="14" t="s">
        <v>17</v>
      </c>
      <c r="J6" s="15" t="s">
        <v>18</v>
      </c>
    </row>
    <row r="7" spans="1:12" ht="18" customHeight="1" x14ac:dyDescent="0.15">
      <c r="A7" s="16">
        <v>43132</v>
      </c>
      <c r="B7" s="80">
        <f t="shared" ref="B7:B9" si="0">G7/(1+C7+E7)</f>
        <v>3787155.963302752</v>
      </c>
      <c r="C7" s="17">
        <v>0.02</v>
      </c>
      <c r="D7" s="82">
        <f t="shared" ref="D7:D9" si="1">G7/(1+E7+C7)*C7</f>
        <v>75743.119266055044</v>
      </c>
      <c r="E7" s="17">
        <v>7.0000000000000007E-2</v>
      </c>
      <c r="F7" s="80">
        <f t="shared" ref="F7:F9" si="2">G7/(1+C7+E7)*E7</f>
        <v>265100.91743119265</v>
      </c>
      <c r="G7" s="84">
        <v>4128000</v>
      </c>
      <c r="H7" s="16">
        <v>43133</v>
      </c>
      <c r="I7" s="8">
        <v>4102400</v>
      </c>
      <c r="J7" s="34" t="s">
        <v>19</v>
      </c>
    </row>
    <row r="8" spans="1:12" ht="18" customHeight="1" x14ac:dyDescent="0.15">
      <c r="A8" s="16">
        <v>43571</v>
      </c>
      <c r="B8" s="80">
        <f t="shared" si="0"/>
        <v>940917.43119266047</v>
      </c>
      <c r="C8" s="17">
        <v>0.02</v>
      </c>
      <c r="D8" s="82">
        <f t="shared" si="1"/>
        <v>18818.34862385321</v>
      </c>
      <c r="E8" s="17">
        <v>7.0000000000000007E-2</v>
      </c>
      <c r="F8" s="80">
        <f t="shared" si="2"/>
        <v>65864.220183486235</v>
      </c>
      <c r="G8" s="84">
        <v>1025600</v>
      </c>
      <c r="H8" s="16">
        <v>43572</v>
      </c>
      <c r="I8" s="8">
        <v>1025600</v>
      </c>
      <c r="J8" s="34" t="s">
        <v>19</v>
      </c>
    </row>
    <row r="9" spans="1:12" ht="18" customHeight="1" x14ac:dyDescent="0.15">
      <c r="A9" s="16">
        <v>43650</v>
      </c>
      <c r="B9" s="80">
        <f t="shared" si="0"/>
        <v>743256.88073394494</v>
      </c>
      <c r="C9" s="17">
        <v>0.02</v>
      </c>
      <c r="D9" s="82">
        <f t="shared" si="1"/>
        <v>14865.137614678899</v>
      </c>
      <c r="E9" s="17">
        <v>7.0000000000000007E-2</v>
      </c>
      <c r="F9" s="80">
        <f t="shared" si="2"/>
        <v>52027.981651376154</v>
      </c>
      <c r="G9" s="84">
        <v>810150</v>
      </c>
      <c r="H9" s="16">
        <v>43663</v>
      </c>
      <c r="I9" s="8">
        <v>811000</v>
      </c>
      <c r="J9" s="34" t="s">
        <v>19</v>
      </c>
    </row>
    <row r="10" spans="1:12" ht="18" customHeight="1" x14ac:dyDescent="0.15">
      <c r="A10" s="16">
        <v>43814</v>
      </c>
      <c r="B10" s="80">
        <f t="shared" ref="B10:B15" si="3">G10/(1+C10+E10)</f>
        <v>1691743.1192660548</v>
      </c>
      <c r="C10" s="17">
        <v>0.02</v>
      </c>
      <c r="D10" s="82">
        <f t="shared" ref="D10:D15" si="4">G10/(1+E10+C10)*C10</f>
        <v>33834.862385321096</v>
      </c>
      <c r="E10" s="17">
        <v>7.0000000000000007E-2</v>
      </c>
      <c r="F10" s="80">
        <f t="shared" ref="F10:F15" si="5">G10/(1+C10+E10)*E10</f>
        <v>118422.01834862385</v>
      </c>
      <c r="G10" s="84">
        <v>1844000</v>
      </c>
      <c r="H10" s="16">
        <v>43849</v>
      </c>
      <c r="I10" s="8">
        <v>1844000</v>
      </c>
      <c r="J10" s="34" t="s">
        <v>19</v>
      </c>
    </row>
    <row r="11" spans="1:12" ht="18" customHeight="1" x14ac:dyDescent="0.15">
      <c r="A11" s="16">
        <v>44228</v>
      </c>
      <c r="B11" s="80">
        <f t="shared" si="3"/>
        <v>1299169.9082568807</v>
      </c>
      <c r="C11" s="17">
        <v>0.02</v>
      </c>
      <c r="D11" s="82">
        <f t="shared" si="4"/>
        <v>25983.398165137616</v>
      </c>
      <c r="E11" s="17">
        <v>7.0000000000000007E-2</v>
      </c>
      <c r="F11" s="80">
        <f t="shared" si="5"/>
        <v>90941.893577981653</v>
      </c>
      <c r="G11" s="84">
        <v>1416095.2</v>
      </c>
      <c r="H11" s="16">
        <v>44234</v>
      </c>
      <c r="I11" s="8">
        <v>1416000</v>
      </c>
      <c r="J11" s="34" t="s">
        <v>19</v>
      </c>
    </row>
    <row r="12" spans="1:12" ht="18" customHeight="1" x14ac:dyDescent="0.15">
      <c r="A12" s="16"/>
      <c r="B12" s="80">
        <f t="shared" si="3"/>
        <v>0</v>
      </c>
      <c r="C12" s="19"/>
      <c r="D12" s="82">
        <f t="shared" si="4"/>
        <v>0</v>
      </c>
      <c r="E12" s="17"/>
      <c r="F12" s="80">
        <f t="shared" si="5"/>
        <v>0</v>
      </c>
      <c r="G12" s="84"/>
      <c r="H12" s="16"/>
      <c r="I12" s="52"/>
      <c r="J12" s="40"/>
    </row>
    <row r="13" spans="1:12" ht="18" customHeight="1" x14ac:dyDescent="0.15">
      <c r="A13" s="16"/>
      <c r="B13" s="80">
        <f t="shared" si="3"/>
        <v>0</v>
      </c>
      <c r="C13" s="19"/>
      <c r="D13" s="82">
        <f t="shared" si="4"/>
        <v>0</v>
      </c>
      <c r="E13" s="17"/>
      <c r="F13" s="80">
        <f t="shared" si="5"/>
        <v>0</v>
      </c>
      <c r="G13" s="84"/>
      <c r="H13" s="16"/>
      <c r="I13" s="8"/>
      <c r="J13" s="34"/>
    </row>
    <row r="14" spans="1:12" ht="18" customHeight="1" x14ac:dyDescent="0.15">
      <c r="A14" s="16"/>
      <c r="B14" s="80">
        <f t="shared" si="3"/>
        <v>0</v>
      </c>
      <c r="C14" s="19"/>
      <c r="D14" s="82">
        <f t="shared" si="4"/>
        <v>0</v>
      </c>
      <c r="E14" s="17"/>
      <c r="F14" s="80">
        <f t="shared" si="5"/>
        <v>0</v>
      </c>
      <c r="G14" s="84"/>
      <c r="H14" s="16"/>
      <c r="I14" s="8"/>
      <c r="J14" s="34"/>
    </row>
    <row r="15" spans="1:12" ht="18" customHeight="1" x14ac:dyDescent="0.15">
      <c r="A15" s="16"/>
      <c r="B15" s="80">
        <f t="shared" si="3"/>
        <v>0</v>
      </c>
      <c r="C15" s="19"/>
      <c r="D15" s="82">
        <f t="shared" si="4"/>
        <v>0</v>
      </c>
      <c r="E15" s="17"/>
      <c r="F15" s="80">
        <f t="shared" si="5"/>
        <v>0</v>
      </c>
      <c r="G15" s="84"/>
      <c r="H15" s="16"/>
      <c r="I15" s="8"/>
      <c r="J15" s="34"/>
    </row>
    <row r="16" spans="1:12" ht="18" customHeight="1" x14ac:dyDescent="0.15">
      <c r="A16" s="20" t="s">
        <v>20</v>
      </c>
      <c r="B16" s="81">
        <f>SUM(B7:B15)</f>
        <v>8462243.3027522918</v>
      </c>
      <c r="C16" s="21"/>
      <c r="D16" s="83">
        <f>SUM(D7:D15)</f>
        <v>169244.86605504586</v>
      </c>
      <c r="E16" s="21"/>
      <c r="F16" s="85">
        <f>SUM(F7:F15)</f>
        <v>592357.03119266056</v>
      </c>
      <c r="G16" s="83">
        <f>SUM(G7:G15)</f>
        <v>9223845.1999999993</v>
      </c>
      <c r="H16" s="23"/>
      <c r="I16" s="21">
        <f>SUM(I7:I15)</f>
        <v>9199000</v>
      </c>
      <c r="J16" s="23"/>
      <c r="K16" s="6" t="s">
        <v>21</v>
      </c>
    </row>
    <row r="17" spans="1:15" ht="18" customHeight="1" x14ac:dyDescent="0.15">
      <c r="A17" s="2" t="s">
        <v>22</v>
      </c>
      <c r="J17" s="4"/>
      <c r="K17" s="4"/>
      <c r="L17" s="5"/>
    </row>
    <row r="18" spans="1:15" ht="18" customHeight="1" x14ac:dyDescent="0.15">
      <c r="A18" s="24" t="s">
        <v>23</v>
      </c>
      <c r="B18" s="14" t="s">
        <v>24</v>
      </c>
      <c r="C18" s="13" t="s">
        <v>25</v>
      </c>
      <c r="D18" s="13" t="s">
        <v>26</v>
      </c>
      <c r="E18" s="13" t="s">
        <v>14</v>
      </c>
      <c r="F18" s="14" t="s">
        <v>27</v>
      </c>
      <c r="G18" s="14" t="s">
        <v>12</v>
      </c>
      <c r="H18" s="13" t="s">
        <v>28</v>
      </c>
      <c r="I18" s="14" t="s">
        <v>29</v>
      </c>
      <c r="J18" s="13" t="s">
        <v>18</v>
      </c>
      <c r="K18" s="35" t="s">
        <v>30</v>
      </c>
      <c r="L18" s="15" t="s">
        <v>31</v>
      </c>
      <c r="M18" s="15" t="s">
        <v>32</v>
      </c>
      <c r="N18" s="15" t="s">
        <v>33</v>
      </c>
      <c r="O18" s="15" t="s">
        <v>34</v>
      </c>
    </row>
    <row r="19" spans="1:15" s="1" customFormat="1" ht="18" customHeight="1" x14ac:dyDescent="0.15">
      <c r="A19" s="25"/>
      <c r="B19" s="86">
        <f t="shared" ref="B19:B24" si="6">ROUND(G19/(1+E19),2)</f>
        <v>0</v>
      </c>
      <c r="C19" s="27"/>
      <c r="D19" s="28"/>
      <c r="E19" s="29"/>
      <c r="F19" s="86">
        <f t="shared" ref="F19:F24" si="7">ROUND(G19/(1+E19)*E19,2)</f>
        <v>0</v>
      </c>
      <c r="G19" s="84"/>
      <c r="H19" s="16">
        <v>43665</v>
      </c>
      <c r="I19" s="18">
        <v>710981.38</v>
      </c>
      <c r="J19" s="92" t="s">
        <v>19</v>
      </c>
      <c r="K19" s="93" t="s">
        <v>35</v>
      </c>
      <c r="L19" s="94"/>
      <c r="M19" s="37"/>
      <c r="N19" s="37"/>
      <c r="O19" s="36"/>
    </row>
    <row r="20" spans="1:15" s="1" customFormat="1" ht="18" customHeight="1" x14ac:dyDescent="0.15">
      <c r="A20" s="25" t="s">
        <v>36</v>
      </c>
      <c r="B20" s="86">
        <f t="shared" si="6"/>
        <v>1555728.16</v>
      </c>
      <c r="C20" s="27"/>
      <c r="D20" s="28" t="s">
        <v>37</v>
      </c>
      <c r="E20" s="30">
        <v>0.03</v>
      </c>
      <c r="F20" s="86">
        <f t="shared" si="7"/>
        <v>46671.839999999997</v>
      </c>
      <c r="G20" s="84">
        <v>1602400</v>
      </c>
      <c r="H20" s="16"/>
      <c r="I20" s="18"/>
      <c r="J20" s="92"/>
      <c r="K20" s="93" t="s">
        <v>38</v>
      </c>
      <c r="L20" s="94" t="s">
        <v>39</v>
      </c>
      <c r="M20" s="37"/>
      <c r="N20" s="37"/>
      <c r="O20" s="36"/>
    </row>
    <row r="21" spans="1:15" s="1" customFormat="1" ht="18" customHeight="1" x14ac:dyDescent="0.15">
      <c r="A21" s="25" t="s">
        <v>36</v>
      </c>
      <c r="B21" s="86">
        <f t="shared" si="6"/>
        <v>223883.5</v>
      </c>
      <c r="C21" s="27"/>
      <c r="D21" s="28" t="s">
        <v>37</v>
      </c>
      <c r="E21" s="30">
        <v>0.03</v>
      </c>
      <c r="F21" s="86">
        <f t="shared" si="7"/>
        <v>6716.5</v>
      </c>
      <c r="G21" s="84">
        <v>230600</v>
      </c>
      <c r="H21" s="16"/>
      <c r="I21" s="18"/>
      <c r="J21" s="92"/>
      <c r="K21" s="93" t="s">
        <v>38</v>
      </c>
      <c r="L21" s="94" t="s">
        <v>39</v>
      </c>
      <c r="M21" s="37"/>
      <c r="N21" s="37"/>
      <c r="O21" s="36"/>
    </row>
    <row r="22" spans="1:15" s="1" customFormat="1" ht="18" customHeight="1" x14ac:dyDescent="0.15">
      <c r="A22" s="25" t="s">
        <v>40</v>
      </c>
      <c r="B22" s="86">
        <f t="shared" si="6"/>
        <v>537087.38</v>
      </c>
      <c r="C22" s="27"/>
      <c r="D22" s="28" t="s">
        <v>37</v>
      </c>
      <c r="E22" s="30">
        <v>0.03</v>
      </c>
      <c r="F22" s="86">
        <f t="shared" si="7"/>
        <v>16112.62</v>
      </c>
      <c r="G22" s="84">
        <v>553200</v>
      </c>
      <c r="H22" s="16"/>
      <c r="I22" s="18"/>
      <c r="J22" s="92"/>
      <c r="K22" s="93" t="s">
        <v>38</v>
      </c>
      <c r="L22" s="94" t="s">
        <v>39</v>
      </c>
      <c r="M22" s="37"/>
      <c r="N22" s="37"/>
      <c r="O22" s="36"/>
    </row>
    <row r="23" spans="1:15" s="1" customFormat="1" ht="18" customHeight="1" x14ac:dyDescent="0.15">
      <c r="A23" s="25" t="s">
        <v>40</v>
      </c>
      <c r="B23" s="86">
        <f t="shared" si="6"/>
        <v>375172.34</v>
      </c>
      <c r="C23" s="27"/>
      <c r="D23" s="28" t="s">
        <v>37</v>
      </c>
      <c r="E23" s="30">
        <v>0.03</v>
      </c>
      <c r="F23" s="86">
        <f t="shared" si="7"/>
        <v>11255.17</v>
      </c>
      <c r="G23" s="84">
        <v>386427.51</v>
      </c>
      <c r="H23" s="16"/>
      <c r="I23" s="18"/>
      <c r="J23" s="92"/>
      <c r="K23" s="93" t="s">
        <v>38</v>
      </c>
      <c r="L23" s="94" t="s">
        <v>39</v>
      </c>
      <c r="M23" s="37"/>
      <c r="N23" s="37"/>
      <c r="O23" s="36"/>
    </row>
    <row r="24" spans="1:15" s="1" customFormat="1" ht="18" customHeight="1" x14ac:dyDescent="0.15">
      <c r="A24" s="25"/>
      <c r="B24" s="86">
        <f t="shared" si="6"/>
        <v>0</v>
      </c>
      <c r="C24" s="27"/>
      <c r="D24" s="28"/>
      <c r="E24" s="29"/>
      <c r="F24" s="86">
        <f t="shared" si="7"/>
        <v>0</v>
      </c>
      <c r="G24" s="84"/>
      <c r="H24" s="16"/>
      <c r="I24" s="18">
        <v>1602400</v>
      </c>
      <c r="J24" s="92" t="s">
        <v>19</v>
      </c>
      <c r="K24" s="93" t="s">
        <v>38</v>
      </c>
      <c r="L24" s="94" t="s">
        <v>39</v>
      </c>
      <c r="M24" s="37"/>
      <c r="N24" s="37"/>
      <c r="O24" s="36"/>
    </row>
    <row r="25" spans="1:15" s="1" customFormat="1" ht="18" customHeight="1" x14ac:dyDescent="0.15">
      <c r="A25" s="25"/>
      <c r="B25" s="86">
        <f t="shared" ref="B25:B32" si="8">ROUND(G25/(1+E25),2)</f>
        <v>0</v>
      </c>
      <c r="C25" s="27"/>
      <c r="D25" s="28"/>
      <c r="E25" s="29"/>
      <c r="F25" s="86">
        <f t="shared" ref="F25:F33" si="9">ROUND(G25/(1+E25)*E25,2)</f>
        <v>0</v>
      </c>
      <c r="G25" s="84"/>
      <c r="H25" s="16"/>
      <c r="I25" s="18">
        <v>230600</v>
      </c>
      <c r="J25" s="92" t="s">
        <v>19</v>
      </c>
      <c r="K25" s="93" t="s">
        <v>38</v>
      </c>
      <c r="L25" s="94" t="s">
        <v>39</v>
      </c>
      <c r="M25" s="37"/>
      <c r="N25" s="37"/>
      <c r="O25" s="36"/>
    </row>
    <row r="26" spans="1:15" s="1" customFormat="1" ht="18" customHeight="1" x14ac:dyDescent="0.15">
      <c r="A26" s="25" t="s">
        <v>36</v>
      </c>
      <c r="B26" s="86">
        <f t="shared" si="8"/>
        <v>743256.88</v>
      </c>
      <c r="C26" s="27"/>
      <c r="D26" s="28" t="s">
        <v>37</v>
      </c>
      <c r="E26" s="30">
        <v>0.09</v>
      </c>
      <c r="F26" s="86">
        <f t="shared" si="9"/>
        <v>66893.119999999995</v>
      </c>
      <c r="G26" s="84">
        <v>810150</v>
      </c>
      <c r="H26" s="16"/>
      <c r="I26" s="18"/>
      <c r="J26" s="92"/>
      <c r="K26" s="93" t="s">
        <v>35</v>
      </c>
      <c r="L26" s="94" t="s">
        <v>41</v>
      </c>
      <c r="M26" s="37"/>
      <c r="N26" s="37"/>
      <c r="O26" s="36"/>
    </row>
    <row r="27" spans="1:15" s="1" customFormat="1" ht="18" customHeight="1" x14ac:dyDescent="0.15">
      <c r="A27" s="25" t="s">
        <v>40</v>
      </c>
      <c r="B27" s="86">
        <f t="shared" si="8"/>
        <v>366972.48</v>
      </c>
      <c r="C27" s="27"/>
      <c r="D27" s="28" t="s">
        <v>37</v>
      </c>
      <c r="E27" s="30">
        <v>0.09</v>
      </c>
      <c r="F27" s="86">
        <f t="shared" si="9"/>
        <v>33027.519999999997</v>
      </c>
      <c r="G27" s="84">
        <v>400000</v>
      </c>
      <c r="H27" s="16"/>
      <c r="I27" s="18"/>
      <c r="J27" s="92"/>
      <c r="K27" s="93" t="s">
        <v>35</v>
      </c>
      <c r="L27" s="94" t="s">
        <v>41</v>
      </c>
      <c r="M27" s="37"/>
      <c r="N27" s="37"/>
      <c r="O27" s="36"/>
    </row>
    <row r="28" spans="1:15" s="1" customFormat="1" ht="18" customHeight="1" x14ac:dyDescent="0.15">
      <c r="A28" s="25" t="s">
        <v>40</v>
      </c>
      <c r="B28" s="86">
        <f t="shared" si="8"/>
        <v>2064159.29</v>
      </c>
      <c r="C28" s="27"/>
      <c r="D28" s="28" t="s">
        <v>37</v>
      </c>
      <c r="E28" s="30">
        <v>0.13</v>
      </c>
      <c r="F28" s="86">
        <f t="shared" si="9"/>
        <v>268340.71000000002</v>
      </c>
      <c r="G28" s="84">
        <v>2332500</v>
      </c>
      <c r="H28" s="16"/>
      <c r="I28" s="18"/>
      <c r="J28" s="92"/>
      <c r="K28" s="93" t="s">
        <v>42</v>
      </c>
      <c r="L28" s="94" t="s">
        <v>43</v>
      </c>
      <c r="M28" s="37"/>
      <c r="N28" s="37"/>
      <c r="O28" s="36"/>
    </row>
    <row r="29" spans="1:15" s="1" customFormat="1" ht="18" customHeight="1" x14ac:dyDescent="0.15">
      <c r="A29" s="25" t="s">
        <v>40</v>
      </c>
      <c r="B29" s="86">
        <f t="shared" si="8"/>
        <v>617256.64</v>
      </c>
      <c r="C29" s="27"/>
      <c r="D29" s="28" t="s">
        <v>37</v>
      </c>
      <c r="E29" s="30">
        <v>0.13</v>
      </c>
      <c r="F29" s="86">
        <f t="shared" si="9"/>
        <v>80243.360000000001</v>
      </c>
      <c r="G29" s="84">
        <v>697500</v>
      </c>
      <c r="H29" s="16"/>
      <c r="I29" s="18"/>
      <c r="J29" s="92"/>
      <c r="K29" s="93" t="s">
        <v>42</v>
      </c>
      <c r="L29" s="94" t="s">
        <v>43</v>
      </c>
      <c r="M29" s="37"/>
      <c r="N29" s="37"/>
      <c r="O29" s="36"/>
    </row>
    <row r="30" spans="1:15" s="1" customFormat="1" ht="18" customHeight="1" x14ac:dyDescent="0.15">
      <c r="A30" s="25"/>
      <c r="B30" s="86">
        <f t="shared" si="8"/>
        <v>0</v>
      </c>
      <c r="C30" s="27"/>
      <c r="D30" s="28"/>
      <c r="E30" s="29"/>
      <c r="F30" s="86">
        <f t="shared" si="9"/>
        <v>0</v>
      </c>
      <c r="G30" s="84"/>
      <c r="H30" s="16">
        <v>43498</v>
      </c>
      <c r="I30" s="18">
        <v>1900000</v>
      </c>
      <c r="J30" s="92" t="s">
        <v>19</v>
      </c>
      <c r="K30" s="93" t="s">
        <v>42</v>
      </c>
      <c r="L30" s="94" t="s">
        <v>43</v>
      </c>
      <c r="M30" s="37"/>
      <c r="N30" s="37"/>
      <c r="O30" s="36"/>
    </row>
    <row r="31" spans="1:15" s="1" customFormat="1" ht="18" customHeight="1" x14ac:dyDescent="0.15">
      <c r="A31" s="25"/>
      <c r="B31" s="86">
        <f t="shared" si="8"/>
        <v>0</v>
      </c>
      <c r="C31" s="27"/>
      <c r="D31" s="28"/>
      <c r="E31" s="29"/>
      <c r="F31" s="86">
        <f t="shared" si="9"/>
        <v>0</v>
      </c>
      <c r="G31" s="84"/>
      <c r="H31" s="16">
        <v>43522</v>
      </c>
      <c r="I31" s="18">
        <v>335000</v>
      </c>
      <c r="J31" s="92" t="s">
        <v>19</v>
      </c>
      <c r="K31" s="93" t="s">
        <v>42</v>
      </c>
      <c r="L31" s="94" t="s">
        <v>43</v>
      </c>
      <c r="M31" s="37"/>
      <c r="N31" s="37"/>
      <c r="O31" s="36"/>
    </row>
    <row r="32" spans="1:15" s="1" customFormat="1" ht="18" customHeight="1" x14ac:dyDescent="0.15">
      <c r="A32" s="25"/>
      <c r="B32" s="86">
        <f t="shared" si="8"/>
        <v>0</v>
      </c>
      <c r="C32" s="27"/>
      <c r="D32" s="28"/>
      <c r="E32" s="29"/>
      <c r="F32" s="86">
        <f t="shared" si="9"/>
        <v>0</v>
      </c>
      <c r="G32" s="84"/>
      <c r="H32" s="16">
        <v>43581</v>
      </c>
      <c r="I32" s="18">
        <v>722158</v>
      </c>
      <c r="J32" s="92" t="s">
        <v>19</v>
      </c>
      <c r="K32" s="93" t="s">
        <v>42</v>
      </c>
      <c r="L32" s="94" t="s">
        <v>43</v>
      </c>
      <c r="M32" s="37"/>
      <c r="N32" s="37"/>
      <c r="O32" s="36"/>
    </row>
    <row r="33" spans="1:15" s="1" customFormat="1" ht="18" customHeight="1" x14ac:dyDescent="0.15">
      <c r="A33" s="25"/>
      <c r="B33" s="86">
        <f t="shared" ref="B33:B34" si="10">ROUND(G33/(1+E33),2)</f>
        <v>0</v>
      </c>
      <c r="C33" s="27"/>
      <c r="D33" s="28"/>
      <c r="E33" s="29"/>
      <c r="F33" s="86">
        <f t="shared" si="9"/>
        <v>0</v>
      </c>
      <c r="G33" s="84"/>
      <c r="H33" s="16">
        <v>43824</v>
      </c>
      <c r="I33" s="18">
        <v>800000</v>
      </c>
      <c r="J33" s="92" t="s">
        <v>46</v>
      </c>
      <c r="K33" s="93" t="s">
        <v>47</v>
      </c>
      <c r="L33" s="94"/>
      <c r="M33" s="37"/>
      <c r="N33" s="37"/>
      <c r="O33" s="36"/>
    </row>
    <row r="34" spans="1:15" s="1" customFormat="1" ht="18" customHeight="1" x14ac:dyDescent="0.15">
      <c r="A34" s="25"/>
      <c r="B34" s="86">
        <f t="shared" si="10"/>
        <v>0</v>
      </c>
      <c r="C34" s="27"/>
      <c r="D34" s="28"/>
      <c r="E34" s="29"/>
      <c r="F34" s="86">
        <f t="shared" ref="F34:F62" si="11">ROUND(G34/(1+E34)*E34,2)</f>
        <v>0</v>
      </c>
      <c r="G34" s="84"/>
      <c r="H34" s="16">
        <v>43852</v>
      </c>
      <c r="I34" s="18">
        <v>939627.51</v>
      </c>
      <c r="J34" s="92" t="s">
        <v>19</v>
      </c>
      <c r="K34" s="93" t="s">
        <v>38</v>
      </c>
      <c r="L34" s="94" t="s">
        <v>39</v>
      </c>
      <c r="M34" s="37"/>
      <c r="N34" s="37"/>
      <c r="O34" s="36"/>
    </row>
    <row r="35" spans="1:15" s="1" customFormat="1" ht="18" customHeight="1" x14ac:dyDescent="0.15">
      <c r="A35" s="25"/>
      <c r="B35" s="86">
        <f t="shared" ref="B35:B62" si="12">ROUND(G35/(1+E35),2)</f>
        <v>0</v>
      </c>
      <c r="C35" s="27"/>
      <c r="D35" s="28"/>
      <c r="E35" s="29"/>
      <c r="F35" s="86">
        <f t="shared" si="11"/>
        <v>0</v>
      </c>
      <c r="G35" s="84"/>
      <c r="H35" s="16" t="s">
        <v>48</v>
      </c>
      <c r="I35" s="18">
        <v>400000</v>
      </c>
      <c r="J35" s="92" t="s">
        <v>19</v>
      </c>
      <c r="K35" s="93" t="s">
        <v>49</v>
      </c>
      <c r="L35" s="94" t="s">
        <v>50</v>
      </c>
      <c r="M35" s="37"/>
      <c r="N35" s="37"/>
      <c r="O35" s="36"/>
    </row>
    <row r="36" spans="1:15" s="1" customFormat="1" ht="18" customHeight="1" x14ac:dyDescent="0.15">
      <c r="A36" s="25"/>
      <c r="B36" s="86">
        <f t="shared" si="12"/>
        <v>0</v>
      </c>
      <c r="C36" s="27"/>
      <c r="D36" s="28"/>
      <c r="E36" s="29"/>
      <c r="F36" s="86">
        <f t="shared" si="11"/>
        <v>0</v>
      </c>
      <c r="G36" s="84"/>
      <c r="H36" s="16">
        <v>43852</v>
      </c>
      <c r="I36" s="18">
        <v>300000</v>
      </c>
      <c r="J36" s="92" t="s">
        <v>19</v>
      </c>
      <c r="K36" s="93" t="s">
        <v>35</v>
      </c>
      <c r="L36" s="94" t="s">
        <v>41</v>
      </c>
      <c r="M36" s="37"/>
      <c r="N36" s="37"/>
      <c r="O36" s="36"/>
    </row>
    <row r="37" spans="1:15" s="1" customFormat="1" ht="18" customHeight="1" x14ac:dyDescent="0.15">
      <c r="A37" s="25"/>
      <c r="B37" s="86">
        <f t="shared" si="12"/>
        <v>0</v>
      </c>
      <c r="C37" s="27"/>
      <c r="D37" s="28"/>
      <c r="E37" s="29"/>
      <c r="F37" s="86">
        <f t="shared" si="11"/>
        <v>0</v>
      </c>
      <c r="G37" s="84"/>
      <c r="H37" s="16">
        <v>43959</v>
      </c>
      <c r="I37" s="18">
        <v>100000</v>
      </c>
      <c r="J37" s="92" t="s">
        <v>19</v>
      </c>
      <c r="K37" s="93" t="s">
        <v>38</v>
      </c>
      <c r="L37" s="94" t="s">
        <v>39</v>
      </c>
      <c r="M37" s="37"/>
      <c r="N37" s="37"/>
      <c r="O37" s="36"/>
    </row>
    <row r="38" spans="1:15" s="1" customFormat="1" ht="18" customHeight="1" x14ac:dyDescent="0.15">
      <c r="A38" s="25">
        <v>44228</v>
      </c>
      <c r="B38" s="86">
        <f t="shared" si="12"/>
        <v>70000</v>
      </c>
      <c r="C38" s="27" t="s">
        <v>51</v>
      </c>
      <c r="D38" s="28" t="s">
        <v>52</v>
      </c>
      <c r="E38" s="29"/>
      <c r="F38" s="86">
        <f t="shared" si="11"/>
        <v>0</v>
      </c>
      <c r="G38" s="84">
        <v>70000</v>
      </c>
      <c r="H38" s="16"/>
      <c r="I38" s="18"/>
      <c r="J38" s="92"/>
      <c r="K38" s="93" t="s">
        <v>53</v>
      </c>
      <c r="L38" s="94" t="s">
        <v>54</v>
      </c>
      <c r="M38" s="40" t="s">
        <v>55</v>
      </c>
      <c r="N38" s="37"/>
      <c r="O38" s="36"/>
    </row>
    <row r="39" spans="1:15" s="1" customFormat="1" ht="18" customHeight="1" x14ac:dyDescent="0.15">
      <c r="A39" s="25">
        <v>44228</v>
      </c>
      <c r="B39" s="86">
        <f t="shared" si="12"/>
        <v>70000</v>
      </c>
      <c r="C39" s="27" t="s">
        <v>51</v>
      </c>
      <c r="D39" s="28" t="s">
        <v>56</v>
      </c>
      <c r="E39" s="29"/>
      <c r="F39" s="86">
        <f t="shared" si="11"/>
        <v>0</v>
      </c>
      <c r="G39" s="84">
        <v>70000</v>
      </c>
      <c r="H39" s="16"/>
      <c r="I39" s="18"/>
      <c r="J39" s="92"/>
      <c r="K39" s="93" t="s">
        <v>57</v>
      </c>
      <c r="L39" s="94" t="s">
        <v>58</v>
      </c>
      <c r="M39" s="40" t="s">
        <v>55</v>
      </c>
      <c r="N39" s="37"/>
      <c r="O39" s="36"/>
    </row>
    <row r="40" spans="1:15" s="1" customFormat="1" ht="18" customHeight="1" x14ac:dyDescent="0.15">
      <c r="A40" s="25">
        <v>44228</v>
      </c>
      <c r="B40" s="86">
        <f t="shared" si="12"/>
        <v>90000</v>
      </c>
      <c r="C40" s="27" t="s">
        <v>51</v>
      </c>
      <c r="D40" s="28" t="s">
        <v>56</v>
      </c>
      <c r="E40" s="29"/>
      <c r="F40" s="86">
        <f t="shared" si="11"/>
        <v>0</v>
      </c>
      <c r="G40" s="84">
        <v>90000</v>
      </c>
      <c r="H40" s="16"/>
      <c r="I40" s="18"/>
      <c r="J40" s="92"/>
      <c r="K40" s="93" t="s">
        <v>59</v>
      </c>
      <c r="L40" s="94" t="s">
        <v>58</v>
      </c>
      <c r="M40" s="40" t="s">
        <v>55</v>
      </c>
      <c r="N40" s="37"/>
      <c r="O40" s="36"/>
    </row>
    <row r="41" spans="1:15" s="1" customFormat="1" ht="18" customHeight="1" x14ac:dyDescent="0.15">
      <c r="A41" s="25">
        <v>44228</v>
      </c>
      <c r="B41" s="86">
        <f t="shared" si="12"/>
        <v>100000</v>
      </c>
      <c r="C41" s="27" t="s">
        <v>51</v>
      </c>
      <c r="D41" s="28" t="s">
        <v>52</v>
      </c>
      <c r="E41" s="29"/>
      <c r="F41" s="86">
        <f t="shared" si="11"/>
        <v>0</v>
      </c>
      <c r="G41" s="84">
        <v>100000</v>
      </c>
      <c r="H41" s="16"/>
      <c r="I41" s="18"/>
      <c r="J41" s="92"/>
      <c r="K41" s="93" t="s">
        <v>60</v>
      </c>
      <c r="L41" s="94" t="s">
        <v>61</v>
      </c>
      <c r="M41" s="40" t="s">
        <v>55</v>
      </c>
      <c r="N41" s="37"/>
      <c r="O41" s="36"/>
    </row>
    <row r="42" spans="1:15" s="1" customFormat="1" ht="18" customHeight="1" x14ac:dyDescent="0.15">
      <c r="A42" s="25"/>
      <c r="B42" s="86">
        <f t="shared" si="12"/>
        <v>0</v>
      </c>
      <c r="C42" s="27"/>
      <c r="D42" s="28"/>
      <c r="E42" s="29"/>
      <c r="F42" s="86">
        <f t="shared" si="11"/>
        <v>0</v>
      </c>
      <c r="G42" s="84"/>
      <c r="H42" s="31">
        <v>44237</v>
      </c>
      <c r="I42" s="18">
        <v>70000</v>
      </c>
      <c r="J42" s="95" t="s">
        <v>19</v>
      </c>
      <c r="K42" s="96" t="s">
        <v>53</v>
      </c>
      <c r="L42" s="94" t="s">
        <v>54</v>
      </c>
      <c r="M42" s="40"/>
      <c r="N42" s="37"/>
      <c r="O42" s="36"/>
    </row>
    <row r="43" spans="1:15" s="1" customFormat="1" ht="18" customHeight="1" x14ac:dyDescent="0.15">
      <c r="A43" s="25"/>
      <c r="B43" s="86">
        <f t="shared" si="12"/>
        <v>0</v>
      </c>
      <c r="C43" s="27"/>
      <c r="D43" s="28"/>
      <c r="E43" s="29"/>
      <c r="F43" s="86">
        <f t="shared" si="11"/>
        <v>0</v>
      </c>
      <c r="G43" s="84"/>
      <c r="H43" s="31">
        <v>44237</v>
      </c>
      <c r="I43" s="18">
        <v>100000</v>
      </c>
      <c r="J43" s="95" t="s">
        <v>19</v>
      </c>
      <c r="K43" s="96" t="s">
        <v>60</v>
      </c>
      <c r="L43" s="94" t="s">
        <v>61</v>
      </c>
      <c r="M43" s="40"/>
      <c r="N43" s="37"/>
      <c r="O43" s="36"/>
    </row>
    <row r="44" spans="1:15" s="1" customFormat="1" ht="18" customHeight="1" x14ac:dyDescent="0.15">
      <c r="A44" s="25"/>
      <c r="B44" s="86">
        <f t="shared" si="12"/>
        <v>0</v>
      </c>
      <c r="C44" s="27"/>
      <c r="D44" s="28"/>
      <c r="E44" s="29"/>
      <c r="F44" s="86">
        <f t="shared" si="11"/>
        <v>0</v>
      </c>
      <c r="G44" s="84"/>
      <c r="H44" s="31">
        <v>44237</v>
      </c>
      <c r="I44" s="18">
        <v>70000</v>
      </c>
      <c r="J44" s="95" t="s">
        <v>19</v>
      </c>
      <c r="K44" s="96" t="s">
        <v>57</v>
      </c>
      <c r="L44" s="94" t="s">
        <v>58</v>
      </c>
      <c r="M44" s="40"/>
      <c r="N44" s="37"/>
      <c r="O44" s="36"/>
    </row>
    <row r="45" spans="1:15" s="1" customFormat="1" ht="18" customHeight="1" x14ac:dyDescent="0.15">
      <c r="A45" s="25"/>
      <c r="B45" s="86">
        <f t="shared" si="12"/>
        <v>0</v>
      </c>
      <c r="C45" s="27"/>
      <c r="D45" s="28"/>
      <c r="E45" s="29"/>
      <c r="F45" s="86">
        <f t="shared" si="11"/>
        <v>0</v>
      </c>
      <c r="G45" s="84"/>
      <c r="H45" s="31">
        <v>44237</v>
      </c>
      <c r="I45" s="18">
        <v>90000</v>
      </c>
      <c r="J45" s="95" t="s">
        <v>19</v>
      </c>
      <c r="K45" s="96" t="s">
        <v>59</v>
      </c>
      <c r="L45" s="94" t="s">
        <v>58</v>
      </c>
      <c r="M45" s="40"/>
      <c r="N45" s="37"/>
      <c r="O45" s="36"/>
    </row>
    <row r="46" spans="1:15" s="1" customFormat="1" ht="18" customHeight="1" x14ac:dyDescent="0.15">
      <c r="A46" s="25">
        <v>44228</v>
      </c>
      <c r="B46" s="86">
        <f t="shared" si="12"/>
        <v>896116.5</v>
      </c>
      <c r="C46" s="27" t="s">
        <v>62</v>
      </c>
      <c r="D46" s="28" t="s">
        <v>37</v>
      </c>
      <c r="E46" s="30">
        <v>0.03</v>
      </c>
      <c r="F46" s="86">
        <f t="shared" si="11"/>
        <v>26883.5</v>
      </c>
      <c r="G46" s="84">
        <v>923000</v>
      </c>
      <c r="H46" s="16"/>
      <c r="I46" s="18"/>
      <c r="J46" s="92"/>
      <c r="K46" s="93" t="s">
        <v>63</v>
      </c>
      <c r="L46" s="94" t="s">
        <v>39</v>
      </c>
      <c r="M46" s="40" t="s">
        <v>55</v>
      </c>
      <c r="N46" s="37"/>
      <c r="O46" s="36"/>
    </row>
    <row r="47" spans="1:15" s="1" customFormat="1" ht="18" customHeight="1" x14ac:dyDescent="0.15">
      <c r="A47" s="25"/>
      <c r="B47" s="86">
        <f t="shared" si="12"/>
        <v>0</v>
      </c>
      <c r="C47" s="27"/>
      <c r="D47" s="28"/>
      <c r="E47" s="29"/>
      <c r="F47" s="86">
        <f t="shared" si="11"/>
        <v>0</v>
      </c>
      <c r="G47" s="84"/>
      <c r="H47" s="16">
        <v>44237</v>
      </c>
      <c r="I47" s="18">
        <v>52200</v>
      </c>
      <c r="J47" s="92" t="s">
        <v>19</v>
      </c>
      <c r="K47" s="97" t="s">
        <v>64</v>
      </c>
      <c r="L47" s="94"/>
      <c r="M47" s="40"/>
      <c r="N47" s="37"/>
      <c r="O47" s="36"/>
    </row>
    <row r="48" spans="1:15" s="1" customFormat="1" ht="18" customHeight="1" x14ac:dyDescent="0.15">
      <c r="A48" s="25"/>
      <c r="B48" s="86">
        <f t="shared" si="12"/>
        <v>0</v>
      </c>
      <c r="C48" s="27"/>
      <c r="D48" s="28"/>
      <c r="E48" s="29"/>
      <c r="F48" s="86">
        <f t="shared" si="11"/>
        <v>0</v>
      </c>
      <c r="G48" s="84"/>
      <c r="H48" s="16">
        <v>44237</v>
      </c>
      <c r="I48" s="18">
        <v>48000</v>
      </c>
      <c r="J48" s="92" t="s">
        <v>19</v>
      </c>
      <c r="K48" s="97" t="s">
        <v>65</v>
      </c>
      <c r="L48" s="94"/>
      <c r="M48" s="40"/>
      <c r="N48" s="37"/>
      <c r="O48" s="36"/>
    </row>
    <row r="49" spans="1:15" s="1" customFormat="1" ht="18" customHeight="1" x14ac:dyDescent="0.15">
      <c r="A49" s="25"/>
      <c r="B49" s="86">
        <f t="shared" si="12"/>
        <v>0</v>
      </c>
      <c r="C49" s="27"/>
      <c r="D49" s="28"/>
      <c r="E49" s="29"/>
      <c r="F49" s="86">
        <f t="shared" si="11"/>
        <v>0</v>
      </c>
      <c r="G49" s="84"/>
      <c r="H49" s="16">
        <v>44237</v>
      </c>
      <c r="I49" s="18">
        <v>57000</v>
      </c>
      <c r="J49" s="92" t="s">
        <v>19</v>
      </c>
      <c r="K49" s="97" t="s">
        <v>66</v>
      </c>
      <c r="L49" s="94"/>
      <c r="M49" s="40"/>
      <c r="N49" s="37"/>
      <c r="O49" s="36"/>
    </row>
    <row r="50" spans="1:15" s="1" customFormat="1" ht="18" customHeight="1" x14ac:dyDescent="0.15">
      <c r="A50" s="25"/>
      <c r="B50" s="86">
        <f t="shared" si="12"/>
        <v>0</v>
      </c>
      <c r="C50" s="27"/>
      <c r="D50" s="28"/>
      <c r="E50" s="29"/>
      <c r="F50" s="86">
        <f t="shared" si="11"/>
        <v>0</v>
      </c>
      <c r="G50" s="84"/>
      <c r="H50" s="16">
        <v>44237</v>
      </c>
      <c r="I50" s="18">
        <v>57000</v>
      </c>
      <c r="J50" s="92" t="s">
        <v>19</v>
      </c>
      <c r="K50" s="97" t="s">
        <v>67</v>
      </c>
      <c r="L50" s="94"/>
      <c r="M50" s="40"/>
      <c r="N50" s="37"/>
      <c r="O50" s="36"/>
    </row>
    <row r="51" spans="1:15" s="1" customFormat="1" ht="18" customHeight="1" x14ac:dyDescent="0.15">
      <c r="A51" s="25"/>
      <c r="B51" s="86">
        <f t="shared" si="12"/>
        <v>0</v>
      </c>
      <c r="C51" s="27"/>
      <c r="D51" s="28"/>
      <c r="E51" s="29"/>
      <c r="F51" s="86">
        <f t="shared" si="11"/>
        <v>0</v>
      </c>
      <c r="G51" s="84"/>
      <c r="H51" s="16">
        <v>44249</v>
      </c>
      <c r="I51" s="18">
        <v>57000</v>
      </c>
      <c r="J51" s="92" t="s">
        <v>19</v>
      </c>
      <c r="K51" s="97" t="s">
        <v>68</v>
      </c>
      <c r="L51" s="94"/>
      <c r="M51" s="40"/>
      <c r="N51" s="37"/>
      <c r="O51" s="36"/>
    </row>
    <row r="52" spans="1:15" s="1" customFormat="1" ht="18" customHeight="1" x14ac:dyDescent="0.15">
      <c r="A52" s="25"/>
      <c r="B52" s="86">
        <f t="shared" si="12"/>
        <v>0</v>
      </c>
      <c r="C52" s="27"/>
      <c r="D52" s="28"/>
      <c r="E52" s="29"/>
      <c r="F52" s="86">
        <f t="shared" si="11"/>
        <v>0</v>
      </c>
      <c r="G52" s="84"/>
      <c r="H52" s="16">
        <v>44237</v>
      </c>
      <c r="I52" s="18">
        <v>57000</v>
      </c>
      <c r="J52" s="92" t="s">
        <v>19</v>
      </c>
      <c r="K52" s="97" t="s">
        <v>69</v>
      </c>
      <c r="L52" s="94"/>
      <c r="M52" s="40"/>
      <c r="N52" s="37"/>
      <c r="O52" s="36"/>
    </row>
    <row r="53" spans="1:15" s="1" customFormat="1" ht="18" customHeight="1" x14ac:dyDescent="0.15">
      <c r="A53" s="25"/>
      <c r="B53" s="86">
        <f t="shared" si="12"/>
        <v>0</v>
      </c>
      <c r="C53" s="27"/>
      <c r="D53" s="28"/>
      <c r="E53" s="29"/>
      <c r="F53" s="86">
        <f t="shared" si="11"/>
        <v>0</v>
      </c>
      <c r="G53" s="84"/>
      <c r="H53" s="16">
        <v>44249</v>
      </c>
      <c r="I53" s="18">
        <v>57000</v>
      </c>
      <c r="J53" s="92" t="s">
        <v>19</v>
      </c>
      <c r="K53" s="97" t="s">
        <v>70</v>
      </c>
      <c r="L53" s="94"/>
      <c r="M53" s="40"/>
      <c r="N53" s="37"/>
      <c r="O53" s="36"/>
    </row>
    <row r="54" spans="1:15" s="1" customFormat="1" ht="18" customHeight="1" x14ac:dyDescent="0.15">
      <c r="A54" s="25"/>
      <c r="B54" s="86">
        <f t="shared" si="12"/>
        <v>0</v>
      </c>
      <c r="C54" s="27"/>
      <c r="D54" s="28"/>
      <c r="E54" s="29"/>
      <c r="F54" s="86">
        <f t="shared" si="11"/>
        <v>0</v>
      </c>
      <c r="G54" s="84"/>
      <c r="H54" s="16">
        <v>44237</v>
      </c>
      <c r="I54" s="18">
        <v>57000</v>
      </c>
      <c r="J54" s="92" t="s">
        <v>19</v>
      </c>
      <c r="K54" s="97" t="s">
        <v>71</v>
      </c>
      <c r="L54" s="94"/>
      <c r="M54" s="40"/>
      <c r="N54" s="37"/>
      <c r="O54" s="36"/>
    </row>
    <row r="55" spans="1:15" s="1" customFormat="1" ht="18" customHeight="1" x14ac:dyDescent="0.15">
      <c r="A55" s="25"/>
      <c r="B55" s="86">
        <f t="shared" si="12"/>
        <v>0</v>
      </c>
      <c r="C55" s="27"/>
      <c r="D55" s="28"/>
      <c r="E55" s="29"/>
      <c r="F55" s="86">
        <f t="shared" si="11"/>
        <v>0</v>
      </c>
      <c r="G55" s="84"/>
      <c r="H55" s="16">
        <v>44237</v>
      </c>
      <c r="I55" s="18">
        <v>57000</v>
      </c>
      <c r="J55" s="92" t="s">
        <v>19</v>
      </c>
      <c r="K55" s="97" t="s">
        <v>72</v>
      </c>
      <c r="L55" s="94"/>
      <c r="M55" s="40"/>
      <c r="N55" s="37"/>
      <c r="O55" s="36"/>
    </row>
    <row r="56" spans="1:15" s="1" customFormat="1" ht="18" customHeight="1" x14ac:dyDescent="0.15">
      <c r="A56" s="25"/>
      <c r="B56" s="86">
        <f t="shared" si="12"/>
        <v>0</v>
      </c>
      <c r="C56" s="27"/>
      <c r="D56" s="28"/>
      <c r="E56" s="29"/>
      <c r="F56" s="86">
        <f t="shared" si="11"/>
        <v>0</v>
      </c>
      <c r="G56" s="84"/>
      <c r="H56" s="16">
        <v>44237</v>
      </c>
      <c r="I56" s="18">
        <v>14400</v>
      </c>
      <c r="J56" s="92" t="s">
        <v>19</v>
      </c>
      <c r="K56" s="97" t="s">
        <v>73</v>
      </c>
      <c r="L56" s="94"/>
      <c r="M56" s="40"/>
      <c r="N56" s="37"/>
      <c r="O56" s="36"/>
    </row>
    <row r="57" spans="1:15" s="1" customFormat="1" ht="18" customHeight="1" x14ac:dyDescent="0.15">
      <c r="A57" s="25"/>
      <c r="B57" s="86">
        <f t="shared" si="12"/>
        <v>0</v>
      </c>
      <c r="C57" s="27"/>
      <c r="D57" s="28"/>
      <c r="E57" s="29"/>
      <c r="F57" s="86">
        <f t="shared" si="11"/>
        <v>0</v>
      </c>
      <c r="G57" s="84"/>
      <c r="H57" s="16">
        <v>44237</v>
      </c>
      <c r="I57" s="18">
        <v>38400</v>
      </c>
      <c r="J57" s="92" t="s">
        <v>19</v>
      </c>
      <c r="K57" s="97" t="s">
        <v>74</v>
      </c>
      <c r="L57" s="94"/>
      <c r="M57" s="40"/>
      <c r="N57" s="37"/>
      <c r="O57" s="36"/>
    </row>
    <row r="58" spans="1:15" s="1" customFormat="1" ht="18" customHeight="1" x14ac:dyDescent="0.15">
      <c r="A58" s="25"/>
      <c r="B58" s="86">
        <f t="shared" si="12"/>
        <v>0</v>
      </c>
      <c r="C58" s="27"/>
      <c r="D58" s="28"/>
      <c r="E58" s="29"/>
      <c r="F58" s="86">
        <f t="shared" si="11"/>
        <v>0</v>
      </c>
      <c r="G58" s="84"/>
      <c r="H58" s="16">
        <v>44237</v>
      </c>
      <c r="I58" s="18">
        <v>57000</v>
      </c>
      <c r="J58" s="92" t="s">
        <v>19</v>
      </c>
      <c r="K58" s="97" t="s">
        <v>75</v>
      </c>
      <c r="L58" s="94"/>
      <c r="M58" s="40"/>
      <c r="N58" s="37"/>
      <c r="O58" s="36"/>
    </row>
    <row r="59" spans="1:15" s="1" customFormat="1" ht="18" customHeight="1" x14ac:dyDescent="0.15">
      <c r="A59" s="25"/>
      <c r="B59" s="86">
        <f t="shared" si="12"/>
        <v>0</v>
      </c>
      <c r="C59" s="27"/>
      <c r="D59" s="28"/>
      <c r="E59" s="29"/>
      <c r="F59" s="86">
        <f t="shared" si="11"/>
        <v>0</v>
      </c>
      <c r="G59" s="84"/>
      <c r="H59" s="16">
        <v>44237</v>
      </c>
      <c r="I59" s="18">
        <v>57000</v>
      </c>
      <c r="J59" s="92" t="s">
        <v>19</v>
      </c>
      <c r="K59" s="97" t="s">
        <v>76</v>
      </c>
      <c r="L59" s="94"/>
      <c r="M59" s="40"/>
      <c r="N59" s="37"/>
      <c r="O59" s="36"/>
    </row>
    <row r="60" spans="1:15" s="1" customFormat="1" ht="18" customHeight="1" x14ac:dyDescent="0.15">
      <c r="A60" s="25"/>
      <c r="B60" s="86">
        <f t="shared" si="12"/>
        <v>0</v>
      </c>
      <c r="C60" s="27"/>
      <c r="D60" s="28"/>
      <c r="E60" s="29"/>
      <c r="F60" s="86">
        <f t="shared" si="11"/>
        <v>0</v>
      </c>
      <c r="G60" s="84"/>
      <c r="H60" s="16">
        <v>44237</v>
      </c>
      <c r="I60" s="18">
        <v>57000</v>
      </c>
      <c r="J60" s="92" t="s">
        <v>19</v>
      </c>
      <c r="K60" s="97" t="s">
        <v>77</v>
      </c>
      <c r="L60" s="94"/>
      <c r="M60" s="40"/>
      <c r="N60" s="37"/>
      <c r="O60" s="36"/>
    </row>
    <row r="61" spans="1:15" s="1" customFormat="1" ht="18" customHeight="1" x14ac:dyDescent="0.15">
      <c r="A61" s="25"/>
      <c r="B61" s="86">
        <f t="shared" si="12"/>
        <v>0</v>
      </c>
      <c r="C61" s="27"/>
      <c r="D61" s="28"/>
      <c r="E61" s="29"/>
      <c r="F61" s="86">
        <f t="shared" si="11"/>
        <v>0</v>
      </c>
      <c r="G61" s="84"/>
      <c r="H61" s="16">
        <v>44237</v>
      </c>
      <c r="I61" s="18">
        <v>57000</v>
      </c>
      <c r="J61" s="92" t="s">
        <v>19</v>
      </c>
      <c r="K61" s="97" t="s">
        <v>78</v>
      </c>
      <c r="L61" s="94"/>
      <c r="M61" s="40"/>
      <c r="N61" s="37"/>
      <c r="O61" s="36"/>
    </row>
    <row r="62" spans="1:15" s="1" customFormat="1" ht="18" customHeight="1" x14ac:dyDescent="0.15">
      <c r="A62" s="25"/>
      <c r="B62" s="86">
        <f t="shared" si="12"/>
        <v>0</v>
      </c>
      <c r="C62" s="27"/>
      <c r="D62" s="28"/>
      <c r="E62" s="29"/>
      <c r="F62" s="86">
        <f t="shared" si="11"/>
        <v>0</v>
      </c>
      <c r="G62" s="84"/>
      <c r="H62" s="16">
        <v>44237</v>
      </c>
      <c r="I62" s="18">
        <v>57000</v>
      </c>
      <c r="J62" s="92" t="s">
        <v>19</v>
      </c>
      <c r="K62" s="97" t="s">
        <v>79</v>
      </c>
      <c r="L62" s="94"/>
      <c r="M62" s="40"/>
      <c r="N62" s="37"/>
      <c r="O62" s="36"/>
    </row>
    <row r="63" spans="1:15" s="1" customFormat="1" ht="18" customHeight="1" x14ac:dyDescent="0.15">
      <c r="A63" s="25"/>
      <c r="B63" s="86">
        <f t="shared" ref="B63:B71" si="13">ROUND(G63/(1+E63),2)</f>
        <v>0</v>
      </c>
      <c r="C63" s="27"/>
      <c r="D63" s="28"/>
      <c r="E63" s="29"/>
      <c r="F63" s="86">
        <f t="shared" ref="F63:F71" si="14">ROUND(G63/(1+E63)*E63,2)</f>
        <v>0</v>
      </c>
      <c r="G63" s="84"/>
      <c r="H63" s="16">
        <v>44237</v>
      </c>
      <c r="I63" s="18">
        <v>57000</v>
      </c>
      <c r="J63" s="92" t="s">
        <v>19</v>
      </c>
      <c r="K63" s="97" t="s">
        <v>80</v>
      </c>
      <c r="L63" s="94"/>
      <c r="M63" s="40"/>
      <c r="N63" s="37"/>
      <c r="O63" s="36"/>
    </row>
    <row r="64" spans="1:15" s="1" customFormat="1" ht="18" customHeight="1" x14ac:dyDescent="0.15">
      <c r="A64" s="25"/>
      <c r="B64" s="86">
        <f t="shared" si="13"/>
        <v>0</v>
      </c>
      <c r="C64" s="27"/>
      <c r="D64" s="28"/>
      <c r="E64" s="29"/>
      <c r="F64" s="86">
        <f t="shared" si="14"/>
        <v>0</v>
      </c>
      <c r="G64" s="84"/>
      <c r="H64" s="16">
        <v>44237</v>
      </c>
      <c r="I64" s="18">
        <v>29000</v>
      </c>
      <c r="J64" s="92" t="s">
        <v>19</v>
      </c>
      <c r="K64" s="97" t="s">
        <v>81</v>
      </c>
      <c r="L64" s="94"/>
      <c r="M64" s="40"/>
      <c r="N64" s="37"/>
      <c r="O64" s="36"/>
    </row>
    <row r="65" spans="1:16" s="1" customFormat="1" ht="18" customHeight="1" x14ac:dyDescent="0.15">
      <c r="A65" s="25"/>
      <c r="B65" s="86">
        <f t="shared" si="13"/>
        <v>0</v>
      </c>
      <c r="C65" s="27"/>
      <c r="D65" s="28"/>
      <c r="E65" s="29"/>
      <c r="F65" s="86">
        <f t="shared" si="14"/>
        <v>0</v>
      </c>
      <c r="G65" s="84"/>
      <c r="H65" s="16">
        <v>44588</v>
      </c>
      <c r="I65" s="98">
        <v>17000</v>
      </c>
      <c r="J65" s="92" t="s">
        <v>44</v>
      </c>
      <c r="K65" s="97" t="s">
        <v>82</v>
      </c>
      <c r="L65" s="94" t="s">
        <v>83</v>
      </c>
      <c r="M65" s="40"/>
      <c r="N65" s="37"/>
      <c r="O65" s="36"/>
    </row>
    <row r="66" spans="1:16" s="1" customFormat="1" ht="18" customHeight="1" x14ac:dyDescent="0.15">
      <c r="A66" s="25"/>
      <c r="B66" s="86">
        <f t="shared" si="13"/>
        <v>0</v>
      </c>
      <c r="C66" s="27"/>
      <c r="D66" s="28"/>
      <c r="E66" s="29"/>
      <c r="F66" s="86">
        <f t="shared" si="14"/>
        <v>0</v>
      </c>
      <c r="G66" s="84"/>
      <c r="H66" s="16">
        <v>44588</v>
      </c>
      <c r="I66" s="98">
        <v>34500</v>
      </c>
      <c r="J66" s="92" t="s">
        <v>44</v>
      </c>
      <c r="K66" s="97" t="s">
        <v>84</v>
      </c>
      <c r="L66" s="94" t="s">
        <v>83</v>
      </c>
      <c r="M66" s="40"/>
      <c r="N66" s="37"/>
      <c r="O66" s="36"/>
    </row>
    <row r="67" spans="1:16" s="1" customFormat="1" ht="18" customHeight="1" x14ac:dyDescent="0.15">
      <c r="A67" s="25"/>
      <c r="B67" s="86">
        <f t="shared" si="13"/>
        <v>0</v>
      </c>
      <c r="C67" s="27"/>
      <c r="D67" s="28"/>
      <c r="E67" s="29"/>
      <c r="F67" s="86">
        <f t="shared" si="14"/>
        <v>0</v>
      </c>
      <c r="G67" s="84"/>
      <c r="H67" s="16">
        <v>44588</v>
      </c>
      <c r="I67" s="98">
        <v>5360</v>
      </c>
      <c r="J67" s="92" t="s">
        <v>44</v>
      </c>
      <c r="K67" s="97" t="s">
        <v>64</v>
      </c>
      <c r="L67" s="94" t="s">
        <v>83</v>
      </c>
      <c r="M67" s="40"/>
      <c r="N67" s="37"/>
      <c r="O67" s="36"/>
    </row>
    <row r="68" spans="1:16" s="1" customFormat="1" ht="18" customHeight="1" x14ac:dyDescent="0.15">
      <c r="A68" s="25"/>
      <c r="B68" s="86">
        <f t="shared" si="13"/>
        <v>0</v>
      </c>
      <c r="C68" s="27"/>
      <c r="D68" s="28"/>
      <c r="E68" s="29"/>
      <c r="F68" s="86">
        <f t="shared" si="14"/>
        <v>0</v>
      </c>
      <c r="G68" s="84"/>
      <c r="H68" s="16">
        <v>44588</v>
      </c>
      <c r="I68" s="98">
        <v>22500</v>
      </c>
      <c r="J68" s="92" t="s">
        <v>44</v>
      </c>
      <c r="K68" s="97" t="s">
        <v>85</v>
      </c>
      <c r="L68" s="94" t="s">
        <v>83</v>
      </c>
      <c r="M68" s="40"/>
      <c r="N68" s="37"/>
      <c r="O68" s="36"/>
    </row>
    <row r="69" spans="1:16" s="1" customFormat="1" ht="18" customHeight="1" x14ac:dyDescent="0.15">
      <c r="A69" s="25"/>
      <c r="B69" s="86">
        <f t="shared" si="13"/>
        <v>0</v>
      </c>
      <c r="C69" s="27"/>
      <c r="D69" s="28"/>
      <c r="E69" s="29"/>
      <c r="F69" s="86">
        <f t="shared" si="14"/>
        <v>0</v>
      </c>
      <c r="G69" s="84"/>
      <c r="H69" s="16">
        <v>44588</v>
      </c>
      <c r="I69" s="98">
        <v>23000</v>
      </c>
      <c r="J69" s="92" t="s">
        <v>44</v>
      </c>
      <c r="K69" s="97" t="s">
        <v>86</v>
      </c>
      <c r="L69" s="94" t="s">
        <v>83</v>
      </c>
      <c r="M69" s="40"/>
      <c r="N69" s="37"/>
      <c r="O69" s="36"/>
    </row>
    <row r="70" spans="1:16" s="1" customFormat="1" ht="18" customHeight="1" x14ac:dyDescent="0.15">
      <c r="A70" s="25"/>
      <c r="B70" s="86">
        <f t="shared" si="13"/>
        <v>0</v>
      </c>
      <c r="C70" s="27"/>
      <c r="D70" s="28"/>
      <c r="E70" s="29"/>
      <c r="F70" s="86">
        <f t="shared" si="14"/>
        <v>0</v>
      </c>
      <c r="G70" s="84"/>
      <c r="H70" s="99">
        <v>44924</v>
      </c>
      <c r="I70" s="39">
        <v>-910000</v>
      </c>
      <c r="J70" s="89" t="s">
        <v>44</v>
      </c>
      <c r="K70" s="90" t="s">
        <v>143</v>
      </c>
      <c r="L70" s="91"/>
      <c r="M70" s="100"/>
      <c r="N70" s="100"/>
      <c r="O70" s="91"/>
    </row>
    <row r="71" spans="1:16" s="1" customFormat="1" ht="18" customHeight="1" x14ac:dyDescent="0.15">
      <c r="A71" s="25"/>
      <c r="B71" s="86">
        <f t="shared" si="13"/>
        <v>0</v>
      </c>
      <c r="C71" s="27"/>
      <c r="D71" s="28"/>
      <c r="E71" s="29"/>
      <c r="F71" s="86">
        <f t="shared" si="14"/>
        <v>0</v>
      </c>
      <c r="G71" s="84"/>
      <c r="H71" s="56">
        <v>44925</v>
      </c>
      <c r="I71" s="26">
        <v>200968.62</v>
      </c>
      <c r="J71" s="37" t="s">
        <v>131</v>
      </c>
      <c r="K71" s="38" t="s">
        <v>111</v>
      </c>
      <c r="L71" s="36"/>
      <c r="M71" s="40"/>
      <c r="N71" s="37"/>
      <c r="O71" s="36"/>
    </row>
    <row r="72" spans="1:16" s="1" customFormat="1" ht="18" customHeight="1" x14ac:dyDescent="0.15">
      <c r="A72" s="25">
        <v>45447</v>
      </c>
      <c r="B72" s="86">
        <f t="shared" ref="B72:B101" si="15">ROUND(G72/(1+E72),2)</f>
        <v>331655.78999999998</v>
      </c>
      <c r="C72" s="27"/>
      <c r="D72" s="28"/>
      <c r="E72" s="29">
        <v>0.09</v>
      </c>
      <c r="F72" s="86">
        <f t="shared" ref="F72:F101" si="16">ROUND(G72/(1+E72)*E72,2)</f>
        <v>29849.02</v>
      </c>
      <c r="G72" s="84">
        <v>361504.81</v>
      </c>
      <c r="H72" s="56">
        <v>45420</v>
      </c>
      <c r="I72" s="26">
        <v>361504.81</v>
      </c>
      <c r="J72" s="37" t="s">
        <v>131</v>
      </c>
      <c r="K72" s="38" t="s">
        <v>112</v>
      </c>
      <c r="L72" s="36"/>
      <c r="M72" s="40"/>
      <c r="N72" s="37"/>
      <c r="O72" s="36"/>
      <c r="P72" s="69">
        <f>I72-290000</f>
        <v>71504.81</v>
      </c>
    </row>
    <row r="73" spans="1:16" s="1" customFormat="1" ht="18" customHeight="1" x14ac:dyDescent="0.15">
      <c r="A73" s="25"/>
      <c r="B73" s="86">
        <f t="shared" si="15"/>
        <v>0</v>
      </c>
      <c r="C73" s="27"/>
      <c r="D73" s="28"/>
      <c r="E73" s="29"/>
      <c r="F73" s="86">
        <f t="shared" si="16"/>
        <v>0</v>
      </c>
      <c r="G73" s="84"/>
      <c r="H73" s="16"/>
      <c r="I73" s="52">
        <v>30000</v>
      </c>
      <c r="J73" s="40" t="s">
        <v>131</v>
      </c>
      <c r="K73" s="53" t="s">
        <v>112</v>
      </c>
      <c r="L73" s="36" t="s">
        <v>133</v>
      </c>
      <c r="M73" s="40"/>
      <c r="N73" s="37"/>
      <c r="O73" s="36"/>
    </row>
    <row r="74" spans="1:16" s="1" customFormat="1" ht="18" customHeight="1" x14ac:dyDescent="0.15">
      <c r="A74" s="25"/>
      <c r="B74" s="86">
        <f t="shared" si="15"/>
        <v>0</v>
      </c>
      <c r="C74" s="27"/>
      <c r="D74" s="28"/>
      <c r="E74" s="29"/>
      <c r="F74" s="86">
        <f t="shared" si="16"/>
        <v>0</v>
      </c>
      <c r="G74" s="84"/>
      <c r="H74" s="16"/>
      <c r="I74" s="52">
        <v>4005</v>
      </c>
      <c r="J74" s="40" t="s">
        <v>131</v>
      </c>
      <c r="K74" s="53" t="s">
        <v>132</v>
      </c>
      <c r="L74" s="36" t="s">
        <v>134</v>
      </c>
      <c r="M74" s="40"/>
      <c r="N74" s="37"/>
      <c r="O74" s="36"/>
    </row>
    <row r="75" spans="1:16" s="1" customFormat="1" ht="18" customHeight="1" x14ac:dyDescent="0.15">
      <c r="A75" s="25"/>
      <c r="B75" s="86">
        <f t="shared" si="15"/>
        <v>0</v>
      </c>
      <c r="C75" s="27"/>
      <c r="D75" s="28"/>
      <c r="E75" s="29"/>
      <c r="F75" s="86">
        <f t="shared" si="16"/>
        <v>0</v>
      </c>
      <c r="G75" s="84"/>
      <c r="H75" s="16"/>
      <c r="I75" s="8"/>
      <c r="J75" s="34"/>
      <c r="K75" s="38"/>
      <c r="L75" s="36"/>
      <c r="M75" s="37"/>
      <c r="N75" s="37"/>
      <c r="O75" s="36"/>
    </row>
    <row r="76" spans="1:16" s="1" customFormat="1" ht="18" customHeight="1" x14ac:dyDescent="0.15">
      <c r="A76" s="25"/>
      <c r="B76" s="86">
        <f t="shared" ref="B76:B79" si="17">ROUND(G76/(1+E76),2)</f>
        <v>0</v>
      </c>
      <c r="C76" s="27"/>
      <c r="D76" s="28"/>
      <c r="E76" s="29"/>
      <c r="F76" s="86">
        <f t="shared" ref="F76:F79" si="18">ROUND(G76/(1+E76)*E76,2)</f>
        <v>0</v>
      </c>
      <c r="G76" s="84"/>
      <c r="H76" s="16"/>
      <c r="I76" s="8"/>
      <c r="J76" s="34"/>
      <c r="K76" s="38"/>
      <c r="L76" s="36"/>
      <c r="M76" s="37"/>
      <c r="N76" s="37"/>
      <c r="O76" s="36"/>
    </row>
    <row r="77" spans="1:16" s="1" customFormat="1" ht="18" customHeight="1" x14ac:dyDescent="0.15">
      <c r="A77" s="25"/>
      <c r="B77" s="86">
        <f t="shared" si="17"/>
        <v>0</v>
      </c>
      <c r="C77" s="27"/>
      <c r="D77" s="28"/>
      <c r="E77" s="29"/>
      <c r="F77" s="86">
        <f t="shared" si="18"/>
        <v>0</v>
      </c>
      <c r="G77" s="84"/>
      <c r="H77" s="16"/>
      <c r="I77" s="8"/>
      <c r="J77" s="34"/>
      <c r="K77" s="38"/>
      <c r="L77" s="36"/>
      <c r="M77" s="37"/>
      <c r="N77" s="37"/>
      <c r="O77" s="36"/>
    </row>
    <row r="78" spans="1:16" s="1" customFormat="1" ht="18" customHeight="1" x14ac:dyDescent="0.15">
      <c r="A78" s="25"/>
      <c r="B78" s="86">
        <f t="shared" si="17"/>
        <v>0</v>
      </c>
      <c r="C78" s="27"/>
      <c r="D78" s="28"/>
      <c r="E78" s="29"/>
      <c r="F78" s="86">
        <f t="shared" si="18"/>
        <v>0</v>
      </c>
      <c r="G78" s="84"/>
      <c r="H78" s="16"/>
      <c r="I78" s="8"/>
      <c r="J78" s="34"/>
      <c r="K78" s="38"/>
      <c r="L78" s="36"/>
      <c r="M78" s="37"/>
      <c r="N78" s="37"/>
      <c r="O78" s="36"/>
    </row>
    <row r="79" spans="1:16" s="1" customFormat="1" ht="18" customHeight="1" thickBot="1" x14ac:dyDescent="0.2">
      <c r="A79" s="25"/>
      <c r="B79" s="86">
        <f t="shared" si="17"/>
        <v>0</v>
      </c>
      <c r="C79" s="27"/>
      <c r="D79" s="28"/>
      <c r="E79" s="29"/>
      <c r="F79" s="86">
        <f t="shared" si="18"/>
        <v>0</v>
      </c>
      <c r="G79" s="84"/>
      <c r="H79" s="107"/>
      <c r="I79" s="108"/>
      <c r="J79" s="109"/>
      <c r="K79" s="110"/>
      <c r="L79" s="111"/>
      <c r="M79" s="112"/>
      <c r="N79" s="112"/>
      <c r="O79" s="111"/>
    </row>
    <row r="80" spans="1:16" s="1" customFormat="1" ht="18" customHeight="1" thickTop="1" x14ac:dyDescent="0.15">
      <c r="A80" s="25"/>
      <c r="B80" s="86">
        <f t="shared" ref="B80:B83" si="19">ROUND(G80/(1+E80),2)</f>
        <v>0</v>
      </c>
      <c r="C80" s="27"/>
      <c r="D80" s="28"/>
      <c r="E80" s="29"/>
      <c r="F80" s="86">
        <f t="shared" ref="F80:F83" si="20">ROUND(G80/(1+E80)*E80,2)</f>
        <v>0</v>
      </c>
      <c r="G80" s="84"/>
      <c r="H80" s="101"/>
      <c r="I80" s="102"/>
      <c r="J80" s="103"/>
      <c r="K80" s="104"/>
      <c r="L80" s="105"/>
      <c r="M80" s="106"/>
      <c r="N80" s="106"/>
      <c r="O80" s="105"/>
    </row>
    <row r="81" spans="1:15" s="1" customFormat="1" ht="18" customHeight="1" x14ac:dyDescent="0.15">
      <c r="A81" s="25"/>
      <c r="B81" s="86">
        <f t="shared" si="19"/>
        <v>0</v>
      </c>
      <c r="C81" s="27"/>
      <c r="D81" s="28"/>
      <c r="E81" s="29"/>
      <c r="F81" s="86">
        <f t="shared" si="20"/>
        <v>0</v>
      </c>
      <c r="G81" s="84"/>
      <c r="H81" s="16"/>
      <c r="I81" s="8"/>
      <c r="J81" s="34"/>
      <c r="K81" s="38"/>
      <c r="L81" s="36"/>
      <c r="M81" s="37"/>
      <c r="N81" s="37"/>
      <c r="O81" s="36"/>
    </row>
    <row r="82" spans="1:15" s="1" customFormat="1" ht="18" customHeight="1" x14ac:dyDescent="0.15">
      <c r="A82" s="25"/>
      <c r="B82" s="86">
        <f t="shared" si="19"/>
        <v>0</v>
      </c>
      <c r="C82" s="27"/>
      <c r="D82" s="28"/>
      <c r="E82" s="29"/>
      <c r="F82" s="86">
        <f t="shared" si="20"/>
        <v>0</v>
      </c>
      <c r="G82" s="84"/>
      <c r="H82" s="16"/>
      <c r="I82" s="8"/>
      <c r="J82" s="34"/>
      <c r="K82" s="38"/>
      <c r="L82" s="36"/>
      <c r="M82" s="37"/>
      <c r="N82" s="37"/>
      <c r="O82" s="36"/>
    </row>
    <row r="83" spans="1:15" s="1" customFormat="1" ht="18" customHeight="1" x14ac:dyDescent="0.15">
      <c r="A83" s="25"/>
      <c r="B83" s="86">
        <f t="shared" si="19"/>
        <v>0</v>
      </c>
      <c r="C83" s="27"/>
      <c r="D83" s="28"/>
      <c r="E83" s="29"/>
      <c r="F83" s="86">
        <f t="shared" si="20"/>
        <v>0</v>
      </c>
      <c r="G83" s="84"/>
      <c r="H83" s="16"/>
      <c r="I83" s="26">
        <v>50</v>
      </c>
      <c r="J83" s="37" t="s">
        <v>89</v>
      </c>
      <c r="K83" s="38" t="s">
        <v>144</v>
      </c>
      <c r="L83" s="36"/>
      <c r="M83" s="37"/>
      <c r="N83" s="37"/>
      <c r="O83" s="36"/>
    </row>
    <row r="84" spans="1:15" s="1" customFormat="1" ht="18" customHeight="1" x14ac:dyDescent="0.15">
      <c r="A84" s="25"/>
      <c r="B84" s="86">
        <f t="shared" si="15"/>
        <v>0</v>
      </c>
      <c r="C84" s="27"/>
      <c r="D84" s="28"/>
      <c r="E84" s="29"/>
      <c r="F84" s="86">
        <f t="shared" si="16"/>
        <v>0</v>
      </c>
      <c r="G84" s="84"/>
      <c r="H84" s="16"/>
      <c r="I84" s="26">
        <v>300</v>
      </c>
      <c r="J84" s="37" t="s">
        <v>89</v>
      </c>
      <c r="K84" s="38" t="s">
        <v>145</v>
      </c>
      <c r="L84" s="36"/>
      <c r="M84" s="37"/>
      <c r="N84" s="37"/>
      <c r="O84" s="36"/>
    </row>
    <row r="85" spans="1:15" s="1" customFormat="1" ht="18" customHeight="1" x14ac:dyDescent="0.15">
      <c r="A85" s="25"/>
      <c r="B85" s="86">
        <f t="shared" si="15"/>
        <v>0</v>
      </c>
      <c r="C85" s="27"/>
      <c r="D85" s="28"/>
      <c r="E85" s="29"/>
      <c r="F85" s="86">
        <f t="shared" si="16"/>
        <v>0</v>
      </c>
      <c r="G85" s="84"/>
      <c r="H85" s="16"/>
      <c r="I85" s="26">
        <v>190</v>
      </c>
      <c r="J85" s="37" t="s">
        <v>89</v>
      </c>
      <c r="K85" s="38" t="s">
        <v>146</v>
      </c>
      <c r="L85" s="36"/>
      <c r="M85" s="37"/>
      <c r="N85" s="37"/>
      <c r="O85" s="36"/>
    </row>
    <row r="86" spans="1:15" s="1" customFormat="1" ht="18" customHeight="1" x14ac:dyDescent="0.15">
      <c r="A86" s="25"/>
      <c r="B86" s="86">
        <f t="shared" si="15"/>
        <v>0</v>
      </c>
      <c r="C86" s="27"/>
      <c r="D86" s="28"/>
      <c r="E86" s="29"/>
      <c r="F86" s="86">
        <f t="shared" si="16"/>
        <v>0</v>
      </c>
      <c r="G86" s="84"/>
      <c r="H86" s="16"/>
      <c r="I86" s="26">
        <v>6720</v>
      </c>
      <c r="J86" s="37" t="s">
        <v>129</v>
      </c>
      <c r="K86" s="38" t="s">
        <v>147</v>
      </c>
      <c r="L86" s="36"/>
      <c r="M86" s="37"/>
      <c r="N86" s="37"/>
      <c r="O86" s="36"/>
    </row>
    <row r="87" spans="1:15" s="1" customFormat="1" ht="18" customHeight="1" x14ac:dyDescent="0.15">
      <c r="A87" s="25"/>
      <c r="B87" s="86">
        <f t="shared" si="15"/>
        <v>0</v>
      </c>
      <c r="C87" s="27"/>
      <c r="D87" s="28"/>
      <c r="E87" s="29"/>
      <c r="F87" s="86">
        <f t="shared" si="16"/>
        <v>0</v>
      </c>
      <c r="G87" s="84"/>
      <c r="H87" s="16"/>
      <c r="I87" s="26">
        <v>180</v>
      </c>
      <c r="J87" s="37" t="s">
        <v>89</v>
      </c>
      <c r="K87" s="38" t="s">
        <v>148</v>
      </c>
      <c r="L87" s="36"/>
      <c r="M87" s="37"/>
      <c r="N87" s="37"/>
      <c r="O87" s="36"/>
    </row>
    <row r="88" spans="1:15" s="1" customFormat="1" ht="18" customHeight="1" x14ac:dyDescent="0.15">
      <c r="A88" s="25"/>
      <c r="B88" s="86">
        <f t="shared" si="15"/>
        <v>0</v>
      </c>
      <c r="C88" s="27"/>
      <c r="D88" s="28"/>
      <c r="E88" s="29"/>
      <c r="F88" s="86">
        <f t="shared" si="16"/>
        <v>0</v>
      </c>
      <c r="G88" s="84"/>
      <c r="H88" s="16"/>
      <c r="I88" s="26">
        <v>12000</v>
      </c>
      <c r="J88" s="37" t="s">
        <v>129</v>
      </c>
      <c r="K88" s="38" t="s">
        <v>115</v>
      </c>
      <c r="L88" s="36"/>
      <c r="M88" s="37"/>
      <c r="N88" s="37"/>
      <c r="O88" s="36"/>
    </row>
    <row r="89" spans="1:15" s="1" customFormat="1" ht="18" customHeight="1" x14ac:dyDescent="0.15">
      <c r="A89" s="25"/>
      <c r="B89" s="86">
        <f t="shared" si="15"/>
        <v>0</v>
      </c>
      <c r="C89" s="27"/>
      <c r="D89" s="28"/>
      <c r="E89" s="29"/>
      <c r="F89" s="86">
        <f t="shared" si="16"/>
        <v>0</v>
      </c>
      <c r="G89" s="84"/>
      <c r="H89" s="16"/>
      <c r="I89" s="26">
        <v>128</v>
      </c>
      <c r="J89" s="37" t="s">
        <v>129</v>
      </c>
      <c r="K89" s="38" t="s">
        <v>116</v>
      </c>
      <c r="L89" s="36"/>
      <c r="M89" s="37"/>
      <c r="N89" s="37"/>
      <c r="O89" s="36"/>
    </row>
    <row r="90" spans="1:15" s="1" customFormat="1" ht="18" customHeight="1" x14ac:dyDescent="0.15">
      <c r="A90" s="25"/>
      <c r="B90" s="86">
        <f t="shared" si="15"/>
        <v>0</v>
      </c>
      <c r="C90" s="27"/>
      <c r="D90" s="28"/>
      <c r="E90" s="29"/>
      <c r="F90" s="86">
        <f t="shared" si="16"/>
        <v>0</v>
      </c>
      <c r="G90" s="84"/>
      <c r="H90" s="16"/>
      <c r="I90" s="26">
        <v>205.4</v>
      </c>
      <c r="J90" s="37" t="s">
        <v>129</v>
      </c>
      <c r="K90" s="38" t="s">
        <v>118</v>
      </c>
      <c r="L90" s="36"/>
      <c r="M90" s="37"/>
      <c r="N90" s="37"/>
      <c r="O90" s="36"/>
    </row>
    <row r="91" spans="1:15" s="1" customFormat="1" ht="18" customHeight="1" x14ac:dyDescent="0.15">
      <c r="A91" s="25"/>
      <c r="B91" s="86">
        <f t="shared" si="15"/>
        <v>0</v>
      </c>
      <c r="C91" s="27"/>
      <c r="D91" s="28"/>
      <c r="E91" s="29"/>
      <c r="F91" s="86">
        <f t="shared" si="16"/>
        <v>0</v>
      </c>
      <c r="G91" s="84"/>
      <c r="H91" s="16"/>
      <c r="I91" s="26">
        <v>260</v>
      </c>
      <c r="J91" s="37" t="s">
        <v>89</v>
      </c>
      <c r="K91" s="38" t="s">
        <v>117</v>
      </c>
      <c r="L91" s="36"/>
      <c r="M91" s="37"/>
      <c r="N91" s="37"/>
      <c r="O91" s="36"/>
    </row>
    <row r="92" spans="1:15" s="1" customFormat="1" ht="18" customHeight="1" x14ac:dyDescent="0.15">
      <c r="A92" s="25"/>
      <c r="B92" s="86">
        <f t="shared" si="15"/>
        <v>0</v>
      </c>
      <c r="C92" s="27"/>
      <c r="D92" s="28"/>
      <c r="E92" s="29"/>
      <c r="F92" s="86">
        <f t="shared" si="16"/>
        <v>0</v>
      </c>
      <c r="G92" s="84"/>
      <c r="H92" s="16"/>
      <c r="I92" s="26">
        <v>350</v>
      </c>
      <c r="J92" s="37" t="s">
        <v>89</v>
      </c>
      <c r="K92" s="38" t="s">
        <v>119</v>
      </c>
      <c r="L92" s="36"/>
      <c r="M92" s="37"/>
      <c r="N92" s="37"/>
      <c r="O92" s="36"/>
    </row>
    <row r="93" spans="1:15" s="1" customFormat="1" ht="18" customHeight="1" x14ac:dyDescent="0.15">
      <c r="A93" s="25"/>
      <c r="B93" s="86">
        <f t="shared" si="15"/>
        <v>0</v>
      </c>
      <c r="C93" s="27"/>
      <c r="D93" s="28"/>
      <c r="E93" s="29"/>
      <c r="F93" s="86">
        <f t="shared" si="16"/>
        <v>0</v>
      </c>
      <c r="G93" s="84"/>
      <c r="H93" s="16"/>
      <c r="I93" s="26">
        <v>170</v>
      </c>
      <c r="J93" s="37" t="s">
        <v>89</v>
      </c>
      <c r="K93" s="38" t="s">
        <v>120</v>
      </c>
      <c r="L93" s="36"/>
      <c r="M93" s="37"/>
      <c r="N93" s="37"/>
      <c r="O93" s="36"/>
    </row>
    <row r="94" spans="1:15" s="1" customFormat="1" ht="18" customHeight="1" x14ac:dyDescent="0.15">
      <c r="A94" s="25"/>
      <c r="B94" s="86">
        <f t="shared" si="15"/>
        <v>0</v>
      </c>
      <c r="C94" s="27"/>
      <c r="D94" s="28"/>
      <c r="E94" s="29"/>
      <c r="F94" s="86">
        <f t="shared" si="16"/>
        <v>0</v>
      </c>
      <c r="G94" s="84"/>
      <c r="H94" s="16"/>
      <c r="I94" s="26">
        <v>20891.849999999999</v>
      </c>
      <c r="J94" s="37" t="s">
        <v>114</v>
      </c>
      <c r="K94" s="38" t="s">
        <v>121</v>
      </c>
      <c r="L94" s="36"/>
      <c r="M94" s="37"/>
      <c r="N94" s="37"/>
      <c r="O94" s="36"/>
    </row>
    <row r="95" spans="1:15" s="1" customFormat="1" ht="18" customHeight="1" x14ac:dyDescent="0.15">
      <c r="A95" s="25"/>
      <c r="B95" s="86">
        <f t="shared" si="15"/>
        <v>0</v>
      </c>
      <c r="C95" s="27"/>
      <c r="D95" s="28"/>
      <c r="E95" s="29"/>
      <c r="F95" s="86">
        <f t="shared" si="16"/>
        <v>0</v>
      </c>
      <c r="G95" s="84"/>
      <c r="H95" s="16"/>
      <c r="I95" s="26">
        <v>332976.67</v>
      </c>
      <c r="J95" s="37" t="s">
        <v>89</v>
      </c>
      <c r="K95" s="38" t="s">
        <v>122</v>
      </c>
      <c r="L95" s="36"/>
      <c r="M95" s="37"/>
      <c r="N95" s="37"/>
      <c r="O95" s="36"/>
    </row>
    <row r="96" spans="1:15" s="1" customFormat="1" ht="18" customHeight="1" x14ac:dyDescent="0.15">
      <c r="A96" s="25"/>
      <c r="B96" s="86">
        <f t="shared" si="15"/>
        <v>0</v>
      </c>
      <c r="C96" s="27"/>
      <c r="D96" s="28"/>
      <c r="E96" s="29"/>
      <c r="F96" s="86">
        <f t="shared" si="16"/>
        <v>0</v>
      </c>
      <c r="G96" s="84"/>
      <c r="H96" s="16"/>
      <c r="I96" s="26">
        <v>452</v>
      </c>
      <c r="J96" s="37" t="s">
        <v>89</v>
      </c>
      <c r="K96" s="38" t="s">
        <v>123</v>
      </c>
      <c r="L96" s="36"/>
      <c r="M96" s="37"/>
      <c r="N96" s="37"/>
      <c r="O96" s="36"/>
    </row>
    <row r="97" spans="1:15" s="1" customFormat="1" ht="18" customHeight="1" x14ac:dyDescent="0.15">
      <c r="A97" s="25"/>
      <c r="B97" s="86">
        <f t="shared" si="15"/>
        <v>0</v>
      </c>
      <c r="C97" s="27"/>
      <c r="D97" s="28"/>
      <c r="E97" s="29"/>
      <c r="F97" s="86">
        <f t="shared" si="16"/>
        <v>0</v>
      </c>
      <c r="G97" s="84"/>
      <c r="H97" s="16"/>
      <c r="I97" s="26">
        <v>162</v>
      </c>
      <c r="J97" s="37" t="s">
        <v>89</v>
      </c>
      <c r="K97" s="38" t="s">
        <v>124</v>
      </c>
      <c r="L97" s="36"/>
      <c r="M97" s="37"/>
      <c r="N97" s="37"/>
      <c r="O97" s="36"/>
    </row>
    <row r="98" spans="1:15" s="1" customFormat="1" ht="18" customHeight="1" x14ac:dyDescent="0.15">
      <c r="A98" s="25"/>
      <c r="B98" s="86">
        <f t="shared" si="15"/>
        <v>0</v>
      </c>
      <c r="C98" s="27"/>
      <c r="D98" s="28"/>
      <c r="E98" s="29"/>
      <c r="F98" s="86">
        <f t="shared" si="16"/>
        <v>0</v>
      </c>
      <c r="G98" s="84"/>
      <c r="H98" s="16"/>
      <c r="I98" s="26">
        <v>264</v>
      </c>
      <c r="J98" s="37" t="s">
        <v>89</v>
      </c>
      <c r="K98" s="38" t="s">
        <v>125</v>
      </c>
      <c r="L98" s="36"/>
      <c r="M98" s="37"/>
      <c r="N98" s="37"/>
      <c r="O98" s="36"/>
    </row>
    <row r="99" spans="1:15" s="1" customFormat="1" ht="18" customHeight="1" x14ac:dyDescent="0.15">
      <c r="A99" s="25"/>
      <c r="B99" s="86">
        <f t="shared" si="15"/>
        <v>0</v>
      </c>
      <c r="C99" s="27"/>
      <c r="D99" s="28"/>
      <c r="E99" s="29"/>
      <c r="F99" s="86">
        <f t="shared" si="16"/>
        <v>0</v>
      </c>
      <c r="G99" s="84"/>
      <c r="H99" s="16"/>
      <c r="I99" s="26">
        <v>170</v>
      </c>
      <c r="J99" s="37" t="s">
        <v>89</v>
      </c>
      <c r="K99" s="38" t="s">
        <v>126</v>
      </c>
      <c r="L99" s="36"/>
      <c r="M99" s="37"/>
      <c r="N99" s="37"/>
      <c r="O99" s="36"/>
    </row>
    <row r="100" spans="1:15" s="1" customFormat="1" ht="18" customHeight="1" x14ac:dyDescent="0.15">
      <c r="A100" s="25"/>
      <c r="B100" s="86">
        <f t="shared" si="15"/>
        <v>0</v>
      </c>
      <c r="C100" s="27"/>
      <c r="D100" s="28"/>
      <c r="E100" s="29"/>
      <c r="F100" s="86">
        <f t="shared" si="16"/>
        <v>0</v>
      </c>
      <c r="G100" s="84"/>
      <c r="H100" s="16"/>
      <c r="I100" s="26">
        <v>214</v>
      </c>
      <c r="J100" s="37" t="s">
        <v>89</v>
      </c>
      <c r="K100" s="38" t="s">
        <v>127</v>
      </c>
      <c r="L100" s="36"/>
      <c r="M100" s="37"/>
      <c r="N100" s="37"/>
      <c r="O100" s="36"/>
    </row>
    <row r="101" spans="1:15" s="1" customFormat="1" ht="18" customHeight="1" x14ac:dyDescent="0.15">
      <c r="A101" s="25"/>
      <c r="B101" s="86">
        <f t="shared" si="15"/>
        <v>0</v>
      </c>
      <c r="C101" s="27"/>
      <c r="D101" s="28"/>
      <c r="E101" s="29"/>
      <c r="F101" s="86">
        <f t="shared" si="16"/>
        <v>0</v>
      </c>
      <c r="G101" s="84"/>
      <c r="H101" s="16"/>
      <c r="I101" s="26">
        <v>178</v>
      </c>
      <c r="J101" s="37" t="s">
        <v>89</v>
      </c>
      <c r="K101" s="38" t="s">
        <v>128</v>
      </c>
      <c r="L101" s="36"/>
      <c r="M101" s="37"/>
      <c r="N101" s="37"/>
      <c r="O101" s="36"/>
    </row>
    <row r="102" spans="1:15" s="1" customFormat="1" ht="18" customHeight="1" x14ac:dyDescent="0.15">
      <c r="A102" s="25"/>
      <c r="B102" s="86">
        <f t="shared" ref="B102:B111" si="21">ROUND(G102/(1+E102),2)</f>
        <v>0</v>
      </c>
      <c r="C102" s="27"/>
      <c r="D102" s="28"/>
      <c r="E102" s="29"/>
      <c r="F102" s="86">
        <f>ROUND(G102/(1+E102)*E102,2)</f>
        <v>0</v>
      </c>
      <c r="G102" s="84"/>
      <c r="H102" s="16" t="s">
        <v>87</v>
      </c>
      <c r="I102" s="26">
        <v>18440</v>
      </c>
      <c r="J102" s="37" t="s">
        <v>113</v>
      </c>
      <c r="K102" s="38" t="s">
        <v>88</v>
      </c>
      <c r="L102" s="36"/>
      <c r="M102" s="37"/>
      <c r="N102" s="37"/>
      <c r="O102" s="36"/>
    </row>
    <row r="103" spans="1:15" s="1" customFormat="1" ht="18" customHeight="1" x14ac:dyDescent="0.15">
      <c r="A103" s="25"/>
      <c r="B103" s="86">
        <f>ROUND(G103/(1+E103),2)</f>
        <v>0</v>
      </c>
      <c r="C103" s="27"/>
      <c r="D103" s="28"/>
      <c r="E103" s="29"/>
      <c r="F103" s="86">
        <f>ROUND(G103/(1+E103)*E103,2)</f>
        <v>0</v>
      </c>
      <c r="G103" s="84"/>
      <c r="H103" s="16" t="s">
        <v>92</v>
      </c>
      <c r="I103" s="26">
        <v>8110</v>
      </c>
      <c r="J103" s="37" t="s">
        <v>113</v>
      </c>
      <c r="K103" s="38" t="s">
        <v>88</v>
      </c>
      <c r="L103" s="36"/>
      <c r="M103" s="37"/>
      <c r="N103" s="37"/>
      <c r="O103" s="36"/>
    </row>
    <row r="104" spans="1:15" s="1" customFormat="1" ht="18" customHeight="1" x14ac:dyDescent="0.15">
      <c r="A104" s="25"/>
      <c r="B104" s="86">
        <f t="shared" ref="B104:B105" si="22">ROUND(G104/(1+E104),2)</f>
        <v>0</v>
      </c>
      <c r="C104" s="27"/>
      <c r="D104" s="28"/>
      <c r="E104" s="29"/>
      <c r="F104" s="86">
        <f>ROUND(G104/(1+E104)*E104,2)</f>
        <v>0</v>
      </c>
      <c r="G104" s="84"/>
      <c r="H104" s="16" t="s">
        <v>93</v>
      </c>
      <c r="I104" s="26">
        <v>10256</v>
      </c>
      <c r="J104" s="37" t="s">
        <v>113</v>
      </c>
      <c r="K104" s="38" t="s">
        <v>88</v>
      </c>
      <c r="L104" s="36"/>
      <c r="M104" s="37"/>
      <c r="N104" s="37"/>
      <c r="O104" s="36"/>
    </row>
    <row r="105" spans="1:15" s="1" customFormat="1" ht="18" customHeight="1" x14ac:dyDescent="0.15">
      <c r="A105" s="25"/>
      <c r="B105" s="86">
        <f>ROUND(G105/(1+E105),2)</f>
        <v>0</v>
      </c>
      <c r="C105" s="27"/>
      <c r="D105" s="28"/>
      <c r="E105" s="29"/>
      <c r="F105" s="86">
        <f>ROUND(G105/(1+E105)*E105,2)</f>
        <v>0</v>
      </c>
      <c r="G105" s="84"/>
      <c r="H105" s="16" t="s">
        <v>94</v>
      </c>
      <c r="I105" s="26">
        <v>41024</v>
      </c>
      <c r="J105" s="37" t="s">
        <v>113</v>
      </c>
      <c r="K105" s="38" t="s">
        <v>88</v>
      </c>
      <c r="L105" s="36"/>
      <c r="M105" s="37"/>
      <c r="N105" s="37"/>
      <c r="O105" s="36"/>
    </row>
    <row r="106" spans="1:15" s="1" customFormat="1" ht="18" customHeight="1" x14ac:dyDescent="0.15">
      <c r="A106" s="25"/>
      <c r="B106" s="86">
        <f t="shared" si="21"/>
        <v>0</v>
      </c>
      <c r="C106" s="27"/>
      <c r="D106" s="28"/>
      <c r="E106" s="29"/>
      <c r="F106" s="86">
        <f t="shared" ref="F106:F111" si="23">ROUND(G106/(1+E106)*E106,2)</f>
        <v>0</v>
      </c>
      <c r="G106" s="84"/>
      <c r="H106" s="16" t="s">
        <v>87</v>
      </c>
      <c r="I106" s="26">
        <v>62734.49</v>
      </c>
      <c r="J106" s="37" t="s">
        <v>89</v>
      </c>
      <c r="K106" s="38" t="s">
        <v>90</v>
      </c>
      <c r="L106" s="36"/>
      <c r="M106" s="37"/>
      <c r="N106" s="37"/>
      <c r="O106" s="36"/>
    </row>
    <row r="107" spans="1:15" s="1" customFormat="1" ht="18" customHeight="1" x14ac:dyDescent="0.15">
      <c r="A107" s="25"/>
      <c r="B107" s="86">
        <f t="shared" si="21"/>
        <v>123198</v>
      </c>
      <c r="C107" s="27"/>
      <c r="D107" s="28"/>
      <c r="E107" s="29"/>
      <c r="F107" s="86">
        <f t="shared" si="23"/>
        <v>0</v>
      </c>
      <c r="G107" s="84">
        <v>123198</v>
      </c>
      <c r="H107" s="16" t="s">
        <v>87</v>
      </c>
      <c r="I107" s="26">
        <v>123198</v>
      </c>
      <c r="J107" s="37" t="s">
        <v>89</v>
      </c>
      <c r="K107" s="38" t="s">
        <v>91</v>
      </c>
      <c r="L107" s="36"/>
      <c r="M107" s="37"/>
      <c r="N107" s="37"/>
      <c r="O107" s="36"/>
    </row>
    <row r="108" spans="1:15" s="1" customFormat="1" ht="18" customHeight="1" x14ac:dyDescent="0.15">
      <c r="A108" s="25"/>
      <c r="B108" s="86">
        <f t="shared" si="21"/>
        <v>0</v>
      </c>
      <c r="C108" s="27"/>
      <c r="D108" s="28"/>
      <c r="E108" s="29"/>
      <c r="F108" s="86">
        <f t="shared" si="23"/>
        <v>0</v>
      </c>
      <c r="G108" s="84"/>
      <c r="H108" s="16" t="s">
        <v>92</v>
      </c>
      <c r="I108" s="26">
        <v>75688.62</v>
      </c>
      <c r="J108" s="37" t="s">
        <v>89</v>
      </c>
      <c r="K108" s="38" t="s">
        <v>90</v>
      </c>
      <c r="L108" s="36"/>
      <c r="M108" s="37"/>
      <c r="N108" s="37"/>
      <c r="O108" s="36"/>
    </row>
    <row r="109" spans="1:15" s="1" customFormat="1" ht="18" customHeight="1" x14ac:dyDescent="0.15">
      <c r="A109" s="25"/>
      <c r="B109" s="86">
        <f t="shared" si="21"/>
        <v>16220</v>
      </c>
      <c r="C109" s="27"/>
      <c r="D109" s="28"/>
      <c r="E109" s="29"/>
      <c r="F109" s="86">
        <f t="shared" si="23"/>
        <v>0</v>
      </c>
      <c r="G109" s="84">
        <v>16220</v>
      </c>
      <c r="H109" s="16" t="s">
        <v>92</v>
      </c>
      <c r="I109" s="26">
        <v>16220</v>
      </c>
      <c r="J109" s="37" t="s">
        <v>89</v>
      </c>
      <c r="K109" s="38" t="s">
        <v>91</v>
      </c>
      <c r="L109" s="36"/>
      <c r="M109" s="37"/>
      <c r="N109" s="37"/>
      <c r="O109" s="36"/>
    </row>
    <row r="110" spans="1:15" s="1" customFormat="1" ht="18" customHeight="1" x14ac:dyDescent="0.15">
      <c r="A110" s="25"/>
      <c r="B110" s="86">
        <f t="shared" si="21"/>
        <v>0</v>
      </c>
      <c r="C110" s="27"/>
      <c r="D110" s="28"/>
      <c r="E110" s="29"/>
      <c r="F110" s="86">
        <f t="shared" si="23"/>
        <v>0</v>
      </c>
      <c r="G110" s="84"/>
      <c r="H110" s="16" t="s">
        <v>93</v>
      </c>
      <c r="I110" s="26">
        <v>42074</v>
      </c>
      <c r="J110" s="37" t="s">
        <v>89</v>
      </c>
      <c r="K110" s="38" t="s">
        <v>90</v>
      </c>
      <c r="L110" s="36"/>
      <c r="M110" s="37"/>
      <c r="N110" s="37"/>
      <c r="O110" s="36"/>
    </row>
    <row r="111" spans="1:15" s="1" customFormat="1" ht="18" customHeight="1" x14ac:dyDescent="0.15">
      <c r="A111" s="25"/>
      <c r="B111" s="86">
        <f t="shared" si="21"/>
        <v>20512</v>
      </c>
      <c r="C111" s="27"/>
      <c r="D111" s="28"/>
      <c r="E111" s="29"/>
      <c r="F111" s="86">
        <f t="shared" si="23"/>
        <v>0</v>
      </c>
      <c r="G111" s="84">
        <v>20512</v>
      </c>
      <c r="H111" s="16" t="s">
        <v>93</v>
      </c>
      <c r="I111" s="26">
        <v>20512</v>
      </c>
      <c r="J111" s="37" t="s">
        <v>89</v>
      </c>
      <c r="K111" s="38" t="s">
        <v>91</v>
      </c>
      <c r="L111" s="36"/>
      <c r="M111" s="37"/>
      <c r="N111" s="37"/>
      <c r="O111" s="36"/>
    </row>
    <row r="112" spans="1:15" s="1" customFormat="1" ht="18" customHeight="1" x14ac:dyDescent="0.15">
      <c r="A112" s="25"/>
      <c r="B112" s="86">
        <f>ROUND(G112/(1+E112),2)</f>
        <v>0</v>
      </c>
      <c r="C112" s="27"/>
      <c r="D112" s="28"/>
      <c r="E112" s="29"/>
      <c r="F112" s="86">
        <f>ROUND(G112/(1+E112)*E112,2)</f>
        <v>0</v>
      </c>
      <c r="G112" s="84"/>
      <c r="H112" s="16" t="s">
        <v>94</v>
      </c>
      <c r="I112" s="26">
        <v>138303.96</v>
      </c>
      <c r="J112" s="37" t="s">
        <v>89</v>
      </c>
      <c r="K112" s="38" t="s">
        <v>90</v>
      </c>
      <c r="L112" s="36"/>
      <c r="M112" s="37"/>
      <c r="N112" s="37"/>
      <c r="O112" s="36"/>
    </row>
    <row r="113" spans="1:15" s="1" customFormat="1" ht="18" customHeight="1" x14ac:dyDescent="0.15">
      <c r="A113" s="25"/>
      <c r="B113" s="86">
        <f>ROUND(G113/(1+E113),2)</f>
        <v>0</v>
      </c>
      <c r="C113" s="27"/>
      <c r="D113" s="28"/>
      <c r="E113" s="29"/>
      <c r="F113" s="86">
        <f>ROUND(G113/(1+E113)*E113,2)</f>
        <v>0</v>
      </c>
      <c r="G113" s="84"/>
      <c r="H113" s="16" t="s">
        <v>94</v>
      </c>
      <c r="I113" s="26">
        <v>6000</v>
      </c>
      <c r="J113" s="37" t="s">
        <v>89</v>
      </c>
      <c r="K113" s="38" t="s">
        <v>95</v>
      </c>
      <c r="L113" s="36"/>
      <c r="M113" s="37"/>
      <c r="N113" s="37"/>
      <c r="O113" s="36"/>
    </row>
    <row r="114" spans="1:15" s="1" customFormat="1" ht="18" customHeight="1" x14ac:dyDescent="0.15">
      <c r="A114" s="25"/>
      <c r="B114" s="86">
        <f>ROUND(G114/(1+E114),2)</f>
        <v>82048</v>
      </c>
      <c r="C114" s="27"/>
      <c r="D114" s="28"/>
      <c r="E114" s="29"/>
      <c r="F114" s="86">
        <f>ROUND(G114/(1+E114)*E114,2)</f>
        <v>0</v>
      </c>
      <c r="G114" s="84">
        <v>82048</v>
      </c>
      <c r="H114" s="16" t="s">
        <v>94</v>
      </c>
      <c r="I114" s="26">
        <v>82048</v>
      </c>
      <c r="J114" s="37" t="s">
        <v>89</v>
      </c>
      <c r="K114" s="38" t="s">
        <v>91</v>
      </c>
      <c r="L114" s="36"/>
      <c r="M114" s="37"/>
      <c r="N114" s="37"/>
      <c r="O114" s="36"/>
    </row>
    <row r="115" spans="1:15" ht="18" customHeight="1" x14ac:dyDescent="0.15">
      <c r="A115" s="21" t="s">
        <v>20</v>
      </c>
      <c r="B115" s="81">
        <f>SUM(B19:B114)</f>
        <v>8283266.959999999</v>
      </c>
      <c r="C115" s="21"/>
      <c r="D115" s="42"/>
      <c r="E115" s="42"/>
      <c r="F115" s="85">
        <f>SUM(F19:F114)</f>
        <v>585993.36</v>
      </c>
      <c r="G115" s="88">
        <f>SUM(G19:G114)</f>
        <v>8869260.3200000003</v>
      </c>
      <c r="H115" s="43"/>
      <c r="I115" s="21">
        <f>SUM(I19:I114)</f>
        <v>10103076.310000001</v>
      </c>
      <c r="J115" s="54"/>
      <c r="K115" s="42"/>
      <c r="L115" s="23"/>
      <c r="M115" s="34"/>
      <c r="N115" s="34"/>
      <c r="O115" s="23"/>
    </row>
    <row r="116" spans="1:15" ht="18" customHeight="1" x14ac:dyDescent="0.15">
      <c r="A116" s="44" t="s">
        <v>96</v>
      </c>
      <c r="B116" s="87">
        <f>B16*0.936</f>
        <v>7920659.731376146</v>
      </c>
      <c r="C116" s="44"/>
      <c r="D116" s="46"/>
      <c r="E116" s="46"/>
      <c r="F116" s="87"/>
      <c r="G116" s="87">
        <f>G16-G115</f>
        <v>354584.87999999896</v>
      </c>
      <c r="H116" s="15" t="s">
        <v>97</v>
      </c>
      <c r="I116" s="21">
        <f>I16-I115</f>
        <v>-904076.31000000052</v>
      </c>
      <c r="J116" s="6"/>
      <c r="K116" s="55"/>
      <c r="M116" s="47"/>
      <c r="N116" s="47"/>
    </row>
    <row r="117" spans="1:15" ht="18" customHeight="1" x14ac:dyDescent="0.15">
      <c r="A117" s="44" t="s">
        <v>98</v>
      </c>
      <c r="B117" s="87">
        <f>B116-B115</f>
        <v>-362607.22862385307</v>
      </c>
      <c r="C117" s="44"/>
      <c r="D117" s="46"/>
      <c r="E117" s="46"/>
      <c r="F117" s="45"/>
      <c r="G117" s="45"/>
      <c r="H117" s="47"/>
      <c r="I117" s="45"/>
      <c r="J117" s="6"/>
      <c r="K117" s="55"/>
      <c r="M117" s="47"/>
      <c r="N117" s="47"/>
    </row>
    <row r="118" spans="1:15" ht="18" customHeight="1" x14ac:dyDescent="0.15">
      <c r="A118" s="2" t="s">
        <v>99</v>
      </c>
      <c r="C118" s="2"/>
    </row>
    <row r="119" spans="1:15" ht="18" customHeight="1" x14ac:dyDescent="0.15">
      <c r="A119" s="15" t="s">
        <v>100</v>
      </c>
      <c r="B119" s="14" t="s">
        <v>101</v>
      </c>
      <c r="C119" s="23"/>
      <c r="D119" s="15" t="s">
        <v>100</v>
      </c>
      <c r="E119" s="13" t="s">
        <v>14</v>
      </c>
      <c r="F119" s="14" t="s">
        <v>101</v>
      </c>
    </row>
    <row r="120" spans="1:15" ht="18" customHeight="1" x14ac:dyDescent="0.15">
      <c r="A120" s="23" t="s">
        <v>102</v>
      </c>
      <c r="B120" s="11">
        <f>(B116-B115)*0.25</f>
        <v>-90651.807155963266</v>
      </c>
      <c r="C120" s="23"/>
      <c r="D120" s="20" t="s">
        <v>103</v>
      </c>
      <c r="E120" s="15" t="s">
        <v>104</v>
      </c>
      <c r="F120" s="22">
        <f>F16-F115</f>
        <v>6363.6711926605785</v>
      </c>
    </row>
    <row r="121" spans="1:15" ht="18" customHeight="1" x14ac:dyDescent="0.15">
      <c r="A121" s="23" t="s">
        <v>105</v>
      </c>
      <c r="B121" s="48">
        <f>G7*0.0003</f>
        <v>1238.3999999999999</v>
      </c>
      <c r="C121" s="23"/>
      <c r="D121" s="49" t="s">
        <v>106</v>
      </c>
      <c r="E121" s="9">
        <v>7.0000000000000007E-2</v>
      </c>
      <c r="F121" s="8">
        <f>F120*E121</f>
        <v>445.45698348624052</v>
      </c>
    </row>
    <row r="122" spans="1:15" ht="18" customHeight="1" x14ac:dyDescent="0.15">
      <c r="A122" s="23" t="s">
        <v>107</v>
      </c>
      <c r="B122" s="48">
        <f>B16*0.0006</f>
        <v>5077.345981651375</v>
      </c>
      <c r="C122" s="23"/>
      <c r="D122" s="49" t="s">
        <v>108</v>
      </c>
      <c r="E122" s="9">
        <v>0.03</v>
      </c>
      <c r="F122" s="8">
        <f>F120*E122</f>
        <v>190.91013577981735</v>
      </c>
    </row>
    <row r="123" spans="1:15" ht="18" customHeight="1" x14ac:dyDescent="0.15">
      <c r="A123" s="23"/>
      <c r="B123" s="50"/>
      <c r="C123" s="23"/>
      <c r="D123" s="49" t="s">
        <v>109</v>
      </c>
      <c r="E123" s="9">
        <v>0.02</v>
      </c>
      <c r="F123" s="8">
        <f>F120*E123</f>
        <v>127.27342385321157</v>
      </c>
    </row>
    <row r="124" spans="1:15" ht="18" customHeight="1" x14ac:dyDescent="0.15">
      <c r="A124" s="20" t="s">
        <v>110</v>
      </c>
      <c r="B124" s="51">
        <f>SUM(B120:B123)</f>
        <v>-84336.061174311893</v>
      </c>
      <c r="C124" s="23"/>
      <c r="D124" s="24" t="s">
        <v>110</v>
      </c>
      <c r="E124" s="20"/>
      <c r="F124" s="22">
        <f>SUM(F120:F123)</f>
        <v>7127.3117357798474</v>
      </c>
    </row>
    <row r="125" spans="1:15" ht="18" customHeight="1" x14ac:dyDescent="0.15">
      <c r="C125" s="2"/>
      <c r="D125" s="8" t="s">
        <v>105</v>
      </c>
      <c r="E125" s="41">
        <v>2.9999999999999997E-4</v>
      </c>
      <c r="F125" s="8">
        <f>G16*E125</f>
        <v>2767.1535599999997</v>
      </c>
    </row>
    <row r="126" spans="1:15" ht="18" customHeight="1" x14ac:dyDescent="0.15">
      <c r="C126" s="2"/>
      <c r="D126" s="8" t="s">
        <v>107</v>
      </c>
      <c r="E126" s="41">
        <v>5.9999999999999995E-4</v>
      </c>
      <c r="F126" s="8">
        <f>B120</f>
        <v>-90651.807155963266</v>
      </c>
    </row>
    <row r="127" spans="1:15" ht="18" customHeight="1" x14ac:dyDescent="0.15">
      <c r="C127" s="2"/>
      <c r="D127" s="13" t="s">
        <v>110</v>
      </c>
      <c r="E127" s="42"/>
      <c r="F127" s="21">
        <f>F126+F125</f>
        <v>-87884.65359596326</v>
      </c>
    </row>
    <row r="128" spans="1:15" ht="18" customHeight="1" x14ac:dyDescent="0.15">
      <c r="C128" s="2"/>
      <c r="D128" s="13" t="s">
        <v>20</v>
      </c>
      <c r="E128" s="21"/>
      <c r="F128" s="21">
        <f>F124+F127</f>
        <v>-80757.341860183413</v>
      </c>
    </row>
    <row r="129" spans="3:6" ht="18" customHeight="1" x14ac:dyDescent="0.15">
      <c r="C129" s="2"/>
      <c r="D129" s="21" t="s">
        <v>102</v>
      </c>
      <c r="E129" s="42"/>
      <c r="F129" s="21"/>
    </row>
    <row r="130" spans="3:6" ht="18" customHeight="1" x14ac:dyDescent="0.15">
      <c r="C130" s="2"/>
    </row>
    <row r="131" spans="3:6" ht="18" customHeight="1" x14ac:dyDescent="0.15">
      <c r="C131" s="2"/>
    </row>
    <row r="132" spans="3:6" ht="18" customHeight="1" x14ac:dyDescent="0.15">
      <c r="C132" s="2"/>
    </row>
    <row r="133" spans="3:6" x14ac:dyDescent="0.15">
      <c r="C133" s="2"/>
    </row>
    <row r="134" spans="3:6" x14ac:dyDescent="0.15">
      <c r="C134" s="2"/>
    </row>
    <row r="135" spans="3:6" x14ac:dyDescent="0.15">
      <c r="C135" s="2"/>
    </row>
    <row r="136" spans="3:6" x14ac:dyDescent="0.15">
      <c r="C136" s="2"/>
    </row>
    <row r="137" spans="3:6" x14ac:dyDescent="0.15">
      <c r="C137" s="2"/>
    </row>
    <row r="138" spans="3:6" x14ac:dyDescent="0.15">
      <c r="C138" s="2"/>
    </row>
    <row r="139" spans="3:6" x14ac:dyDescent="0.15">
      <c r="C139" s="2"/>
    </row>
    <row r="140" spans="3:6" x14ac:dyDescent="0.15">
      <c r="C140" s="2"/>
    </row>
    <row r="141" spans="3:6" x14ac:dyDescent="0.15">
      <c r="C141" s="2"/>
    </row>
    <row r="142" spans="3:6" x14ac:dyDescent="0.15">
      <c r="C142" s="2"/>
    </row>
    <row r="143" spans="3:6" x14ac:dyDescent="0.15">
      <c r="C143" s="2"/>
    </row>
    <row r="144" spans="3:6" x14ac:dyDescent="0.15">
      <c r="C144" s="2"/>
    </row>
    <row r="145" spans="3:3" x14ac:dyDescent="0.15">
      <c r="C145" s="2"/>
    </row>
    <row r="146" spans="3:3" x14ac:dyDescent="0.15">
      <c r="C146" s="2"/>
    </row>
    <row r="147" spans="3:3" x14ac:dyDescent="0.15">
      <c r="C147" s="2"/>
    </row>
    <row r="148" spans="3:3" x14ac:dyDescent="0.15">
      <c r="C148" s="2"/>
    </row>
  </sheetData>
  <autoFilter ref="A18:O129"/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" type="noConversion"/>
  <pageMargins left="0.23611111111111099" right="0.23611111111111099" top="0.31458333333333299" bottom="0.156944444444444" header="0.31458333333333299" footer="0.31458333333333299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2" workbookViewId="0">
      <selection activeCell="A42" sqref="A42"/>
    </sheetView>
  </sheetViews>
  <sheetFormatPr defaultColWidth="9" defaultRowHeight="22.5" customHeight="1" x14ac:dyDescent="0.15"/>
  <cols>
    <col min="1" max="1" width="27.625" style="60" customWidth="1"/>
    <col min="2" max="3" width="18.375" style="61" customWidth="1"/>
    <col min="4" max="4" width="9" style="60"/>
    <col min="5" max="5" width="20.25" style="61" customWidth="1"/>
    <col min="6" max="16384" width="9" style="60"/>
  </cols>
  <sheetData>
    <row r="1" spans="1:5" ht="22.5" customHeight="1" x14ac:dyDescent="0.15">
      <c r="A1" s="57" t="s">
        <v>135</v>
      </c>
      <c r="B1" s="58" t="s">
        <v>140</v>
      </c>
      <c r="C1" s="59" t="s">
        <v>141</v>
      </c>
    </row>
    <row r="2" spans="1:5" ht="22.5" customHeight="1" x14ac:dyDescent="0.15">
      <c r="A2" s="62" t="s">
        <v>45</v>
      </c>
      <c r="B2" s="58"/>
      <c r="C2" s="59"/>
      <c r="E2" s="61">
        <f>GETPIVOTDATA("求和项:价税合计",$A$1,"销货单位",A2)-GETPIVOTDATA("求和项:付款金额",$A$1,"销货单位",A2)</f>
        <v>0</v>
      </c>
    </row>
    <row r="3" spans="1:5" ht="22.5" customHeight="1" x14ac:dyDescent="0.15">
      <c r="A3" s="63" t="s">
        <v>139</v>
      </c>
      <c r="B3" s="64"/>
      <c r="C3" s="65">
        <v>391504.81</v>
      </c>
      <c r="E3" s="61">
        <f t="shared" ref="E3:E37" si="0">GETPIVOTDATA("求和项:价税合计",$A$1,"销货单位",A3)-GETPIVOTDATA("求和项:付款金额",$A$1,"销货单位",A3)</f>
        <v>-391504.81</v>
      </c>
    </row>
    <row r="4" spans="1:5" ht="22.5" customHeight="1" x14ac:dyDescent="0.15">
      <c r="A4" s="63" t="s">
        <v>38</v>
      </c>
      <c r="B4" s="64">
        <v>2772627.51</v>
      </c>
      <c r="C4" s="65">
        <v>2872627.51</v>
      </c>
      <c r="E4" s="61">
        <f t="shared" si="0"/>
        <v>-100000</v>
      </c>
    </row>
    <row r="5" spans="1:5" ht="22.5" customHeight="1" x14ac:dyDescent="0.15">
      <c r="A5" s="63" t="s">
        <v>73</v>
      </c>
      <c r="B5" s="64"/>
      <c r="C5" s="65">
        <v>14400</v>
      </c>
      <c r="E5" s="61">
        <f t="shared" si="0"/>
        <v>-14400</v>
      </c>
    </row>
    <row r="6" spans="1:5" ht="22.5" customHeight="1" x14ac:dyDescent="0.15">
      <c r="A6" s="63" t="s">
        <v>63</v>
      </c>
      <c r="B6" s="64">
        <v>923000</v>
      </c>
      <c r="C6" s="65"/>
      <c r="E6" s="61">
        <f t="shared" si="0"/>
        <v>923000</v>
      </c>
    </row>
    <row r="7" spans="1:5" ht="22.5" customHeight="1" x14ac:dyDescent="0.15">
      <c r="A7" s="63" t="s">
        <v>35</v>
      </c>
      <c r="B7" s="64">
        <v>1210150</v>
      </c>
      <c r="C7" s="65">
        <v>1211950</v>
      </c>
      <c r="E7" s="61">
        <f t="shared" si="0"/>
        <v>-1800</v>
      </c>
    </row>
    <row r="8" spans="1:5" ht="22.5" customHeight="1" x14ac:dyDescent="0.15">
      <c r="A8" s="63" t="s">
        <v>53</v>
      </c>
      <c r="B8" s="64">
        <v>70000</v>
      </c>
      <c r="C8" s="65">
        <v>70000</v>
      </c>
      <c r="E8" s="61">
        <f t="shared" si="0"/>
        <v>0</v>
      </c>
    </row>
    <row r="9" spans="1:5" ht="22.5" customHeight="1" x14ac:dyDescent="0.15">
      <c r="A9" s="63" t="s">
        <v>138</v>
      </c>
      <c r="B9" s="64"/>
      <c r="C9" s="65">
        <v>4005</v>
      </c>
      <c r="E9" s="61">
        <f t="shared" si="0"/>
        <v>-4005</v>
      </c>
    </row>
    <row r="10" spans="1:5" ht="22.5" customHeight="1" x14ac:dyDescent="0.15">
      <c r="A10" s="63" t="s">
        <v>49</v>
      </c>
      <c r="B10" s="64"/>
      <c r="C10" s="65">
        <v>400000</v>
      </c>
      <c r="E10" s="61">
        <f t="shared" si="0"/>
        <v>-400000</v>
      </c>
    </row>
    <row r="11" spans="1:5" ht="22.5" customHeight="1" x14ac:dyDescent="0.15">
      <c r="A11" s="63" t="s">
        <v>47</v>
      </c>
      <c r="B11" s="64"/>
      <c r="C11" s="65">
        <v>800000</v>
      </c>
      <c r="E11" s="61">
        <f t="shared" si="0"/>
        <v>-800000</v>
      </c>
    </row>
    <row r="12" spans="1:5" ht="22.5" customHeight="1" x14ac:dyDescent="0.15">
      <c r="A12" s="63" t="s">
        <v>80</v>
      </c>
      <c r="B12" s="64"/>
      <c r="C12" s="65">
        <v>57000</v>
      </c>
      <c r="E12" s="61">
        <f t="shared" si="0"/>
        <v>-57000</v>
      </c>
    </row>
    <row r="13" spans="1:5" ht="22.5" customHeight="1" x14ac:dyDescent="0.15">
      <c r="A13" s="63" t="s">
        <v>74</v>
      </c>
      <c r="B13" s="64"/>
      <c r="C13" s="65">
        <v>38400</v>
      </c>
      <c r="E13" s="61">
        <f t="shared" si="0"/>
        <v>-38400</v>
      </c>
    </row>
    <row r="14" spans="1:5" ht="22.5" customHeight="1" x14ac:dyDescent="0.15">
      <c r="A14" s="63" t="s">
        <v>76</v>
      </c>
      <c r="B14" s="64"/>
      <c r="C14" s="65">
        <v>57000</v>
      </c>
      <c r="E14" s="61">
        <f t="shared" si="0"/>
        <v>-57000</v>
      </c>
    </row>
    <row r="15" spans="1:5" ht="22.5" customHeight="1" x14ac:dyDescent="0.15">
      <c r="A15" s="63" t="s">
        <v>60</v>
      </c>
      <c r="B15" s="64">
        <v>100000</v>
      </c>
      <c r="C15" s="65">
        <v>100000</v>
      </c>
      <c r="E15" s="61">
        <f t="shared" si="0"/>
        <v>0</v>
      </c>
    </row>
    <row r="16" spans="1:5" ht="22.5" customHeight="1" x14ac:dyDescent="0.15">
      <c r="A16" s="63" t="s">
        <v>42</v>
      </c>
      <c r="B16" s="64">
        <v>3030000</v>
      </c>
      <c r="C16" s="65">
        <v>2957158</v>
      </c>
      <c r="E16" s="61">
        <f t="shared" si="0"/>
        <v>72842</v>
      </c>
    </row>
    <row r="17" spans="1:5" ht="22.5" customHeight="1" x14ac:dyDescent="0.15">
      <c r="A17" s="63" t="s">
        <v>81</v>
      </c>
      <c r="B17" s="64"/>
      <c r="C17" s="65">
        <v>29000</v>
      </c>
      <c r="E17" s="61">
        <f t="shared" si="0"/>
        <v>-29000</v>
      </c>
    </row>
    <row r="18" spans="1:5" ht="22.5" customHeight="1" x14ac:dyDescent="0.15">
      <c r="A18" s="63" t="s">
        <v>71</v>
      </c>
      <c r="B18" s="64"/>
      <c r="C18" s="65">
        <v>57000</v>
      </c>
      <c r="E18" s="61">
        <f t="shared" si="0"/>
        <v>-57000</v>
      </c>
    </row>
    <row r="19" spans="1:5" ht="22.5" customHeight="1" x14ac:dyDescent="0.15">
      <c r="A19" s="63" t="s">
        <v>77</v>
      </c>
      <c r="B19" s="64"/>
      <c r="C19" s="65">
        <v>57000</v>
      </c>
      <c r="E19" s="61">
        <f t="shared" si="0"/>
        <v>-57000</v>
      </c>
    </row>
    <row r="20" spans="1:5" ht="22.5" customHeight="1" x14ac:dyDescent="0.15">
      <c r="A20" s="63" t="s">
        <v>64</v>
      </c>
      <c r="B20" s="64"/>
      <c r="C20" s="65">
        <v>57560</v>
      </c>
      <c r="E20" s="61">
        <f t="shared" si="0"/>
        <v>-57560</v>
      </c>
    </row>
    <row r="21" spans="1:5" ht="22.5" customHeight="1" x14ac:dyDescent="0.15">
      <c r="A21" s="63" t="s">
        <v>65</v>
      </c>
      <c r="B21" s="64"/>
      <c r="C21" s="65">
        <v>48000</v>
      </c>
      <c r="E21" s="61">
        <f t="shared" si="0"/>
        <v>-48000</v>
      </c>
    </row>
    <row r="22" spans="1:5" ht="22.5" customHeight="1" x14ac:dyDescent="0.15">
      <c r="A22" s="63" t="s">
        <v>86</v>
      </c>
      <c r="B22" s="64"/>
      <c r="C22" s="65">
        <v>23000</v>
      </c>
      <c r="E22" s="61">
        <f t="shared" si="0"/>
        <v>-23000</v>
      </c>
    </row>
    <row r="23" spans="1:5" ht="22.5" customHeight="1" x14ac:dyDescent="0.15">
      <c r="A23" s="63" t="s">
        <v>84</v>
      </c>
      <c r="B23" s="64"/>
      <c r="C23" s="65">
        <v>34500</v>
      </c>
      <c r="E23" s="61">
        <f t="shared" si="0"/>
        <v>-34500</v>
      </c>
    </row>
    <row r="24" spans="1:5" ht="22.5" customHeight="1" x14ac:dyDescent="0.15">
      <c r="A24" s="63" t="s">
        <v>82</v>
      </c>
      <c r="B24" s="64"/>
      <c r="C24" s="65">
        <v>17000</v>
      </c>
      <c r="E24" s="61">
        <f t="shared" si="0"/>
        <v>-17000</v>
      </c>
    </row>
    <row r="25" spans="1:5" ht="22.5" customHeight="1" x14ac:dyDescent="0.15">
      <c r="A25" s="63" t="s">
        <v>72</v>
      </c>
      <c r="B25" s="64"/>
      <c r="C25" s="65">
        <v>57000</v>
      </c>
      <c r="E25" s="61">
        <f t="shared" si="0"/>
        <v>-57000</v>
      </c>
    </row>
    <row r="26" spans="1:5" ht="22.5" customHeight="1" x14ac:dyDescent="0.15">
      <c r="A26" s="63" t="s">
        <v>66</v>
      </c>
      <c r="B26" s="64"/>
      <c r="C26" s="65">
        <v>57000</v>
      </c>
      <c r="E26" s="61">
        <f t="shared" si="0"/>
        <v>-57000</v>
      </c>
    </row>
    <row r="27" spans="1:5" ht="22.5" customHeight="1" x14ac:dyDescent="0.15">
      <c r="A27" s="63" t="s">
        <v>70</v>
      </c>
      <c r="B27" s="64"/>
      <c r="C27" s="65">
        <v>57000</v>
      </c>
      <c r="E27" s="61">
        <f t="shared" si="0"/>
        <v>-57000</v>
      </c>
    </row>
    <row r="28" spans="1:5" ht="22.5" customHeight="1" x14ac:dyDescent="0.15">
      <c r="A28" s="63" t="s">
        <v>85</v>
      </c>
      <c r="B28" s="64"/>
      <c r="C28" s="65">
        <v>22500</v>
      </c>
      <c r="E28" s="61">
        <f t="shared" si="0"/>
        <v>-22500</v>
      </c>
    </row>
    <row r="29" spans="1:5" ht="22.5" customHeight="1" x14ac:dyDescent="0.15">
      <c r="A29" s="63" t="s">
        <v>69</v>
      </c>
      <c r="B29" s="64"/>
      <c r="C29" s="65">
        <v>57000</v>
      </c>
      <c r="E29" s="61">
        <f t="shared" si="0"/>
        <v>-57000</v>
      </c>
    </row>
    <row r="30" spans="1:5" ht="22.5" customHeight="1" x14ac:dyDescent="0.15">
      <c r="A30" s="63" t="s">
        <v>79</v>
      </c>
      <c r="B30" s="64"/>
      <c r="C30" s="65">
        <v>57000</v>
      </c>
      <c r="E30" s="61">
        <f t="shared" si="0"/>
        <v>-57000</v>
      </c>
    </row>
    <row r="31" spans="1:5" ht="22.5" customHeight="1" x14ac:dyDescent="0.15">
      <c r="A31" s="63" t="s">
        <v>67</v>
      </c>
      <c r="B31" s="64"/>
      <c r="C31" s="65">
        <v>57000</v>
      </c>
      <c r="E31" s="61">
        <f t="shared" si="0"/>
        <v>-57000</v>
      </c>
    </row>
    <row r="32" spans="1:5" ht="22.5" customHeight="1" x14ac:dyDescent="0.15">
      <c r="A32" s="63" t="s">
        <v>75</v>
      </c>
      <c r="B32" s="64"/>
      <c r="C32" s="65">
        <v>57000</v>
      </c>
      <c r="E32" s="61">
        <f t="shared" si="0"/>
        <v>-57000</v>
      </c>
    </row>
    <row r="33" spans="1:5" ht="22.5" customHeight="1" x14ac:dyDescent="0.15">
      <c r="A33" s="63" t="s">
        <v>68</v>
      </c>
      <c r="B33" s="64"/>
      <c r="C33" s="65">
        <v>57000</v>
      </c>
      <c r="E33" s="61">
        <f t="shared" si="0"/>
        <v>-57000</v>
      </c>
    </row>
    <row r="34" spans="1:5" ht="22.5" customHeight="1" x14ac:dyDescent="0.15">
      <c r="A34" s="63" t="s">
        <v>78</v>
      </c>
      <c r="B34" s="64"/>
      <c r="C34" s="65">
        <v>57000</v>
      </c>
      <c r="E34" s="61">
        <f t="shared" si="0"/>
        <v>-57000</v>
      </c>
    </row>
    <row r="35" spans="1:5" ht="22.5" customHeight="1" x14ac:dyDescent="0.15">
      <c r="A35" s="63" t="s">
        <v>57</v>
      </c>
      <c r="B35" s="64">
        <v>70000</v>
      </c>
      <c r="C35" s="65">
        <v>70000</v>
      </c>
      <c r="E35" s="61">
        <f t="shared" si="0"/>
        <v>0</v>
      </c>
    </row>
    <row r="36" spans="1:5" ht="22.5" customHeight="1" x14ac:dyDescent="0.15">
      <c r="A36" s="63" t="s">
        <v>59</v>
      </c>
      <c r="B36" s="64">
        <v>90000</v>
      </c>
      <c r="C36" s="65">
        <v>90000</v>
      </c>
      <c r="E36" s="61">
        <f t="shared" si="0"/>
        <v>0</v>
      </c>
    </row>
    <row r="37" spans="1:5" ht="22.5" customHeight="1" x14ac:dyDescent="0.15">
      <c r="A37" s="63" t="s">
        <v>136</v>
      </c>
      <c r="B37" s="64"/>
      <c r="C37" s="65"/>
      <c r="E37" s="61">
        <f t="shared" si="0"/>
        <v>0</v>
      </c>
    </row>
    <row r="38" spans="1:5" ht="22.5" customHeight="1" x14ac:dyDescent="0.15">
      <c r="A38" s="66" t="s">
        <v>137</v>
      </c>
      <c r="B38" s="67">
        <v>8265777.5099999998</v>
      </c>
      <c r="C38" s="68">
        <v>9992605.3200000003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微软用户</cp:lastModifiedBy>
  <cp:lastPrinted>2016-11-23T10:22:00Z</cp:lastPrinted>
  <dcterms:created xsi:type="dcterms:W3CDTF">2016-07-12T06:03:00Z</dcterms:created>
  <dcterms:modified xsi:type="dcterms:W3CDTF">2025-03-27T06:07:30Z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AEB5A222EF1148D3B58CE359E58BCAE1</vt:lpwstr>
  </property>
</Properties>
</file>