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Sheet1!$A$18:$O$89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81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81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82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<sst xmlns="http://schemas.openxmlformats.org/spreadsheetml/2006/main" count="213" uniqueCount="109">
  <si>
    <t xml:space="preserve">C10365 巢湖市2018年烔炀镇农村道路畅通工程较大自然村硬化（坝堰路等）
</t>
  </si>
  <si>
    <t>中标日期</t>
  </si>
  <si>
    <t>中标价</t>
  </si>
  <si>
    <t>负责人</t>
  </si>
  <si>
    <t>赵宏刚13905658882</t>
  </si>
  <si>
    <t>建设单位</t>
  </si>
  <si>
    <t>分公司项目，独立核算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</si>
  <si>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</si>
  <si>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</si>
  <si>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</si>
  <si>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</si>
  <si>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</si>
  <si>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</si>
  <si>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</si>
  <si>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</si>
  <si>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</si>
  <si>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</si>
  <si>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</si>
  <si>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</si>
  <si>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</si>
  <si>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</si>
  <si>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专户</t>
  </si>
  <si>
    <t>合计</t>
  </si>
  <si>
    <t>2020.12.2查询账户余额55447.33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</si>
  <si>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</si>
  <si>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</si>
  <si>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</si>
  <si>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</si>
  <si>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</si>
  <si>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</si>
  <si>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</si>
  <si>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</si>
  <si>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</si>
  <si>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</si>
  <si>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</si>
  <si>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</si>
  <si>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</si>
  <si>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2018-1-</t>
  </si>
  <si>
    <t>2019-4-</t>
  </si>
  <si>
    <t>2019-7-</t>
  </si>
  <si>
    <t>借款</t>
  </si>
  <si>
    <t>安徽昌达公司</t>
  </si>
  <si>
    <t>中行</t>
  </si>
  <si>
    <t>巢湖市天巢新型建材有限公司</t>
  </si>
  <si>
    <t>2020-1-</t>
  </si>
  <si>
    <t>安徽麟铠建筑工程有限公司</t>
  </si>
  <si>
    <t>劳务</t>
  </si>
  <si>
    <t>巢湖市润宽商贸有限公司</t>
  </si>
  <si>
    <t>水泥</t>
  </si>
  <si>
    <t>巢湖市诺仕商贸有限公司</t>
  </si>
  <si>
    <t>石料</t>
  </si>
  <si>
    <t>1份</t>
  </si>
  <si>
    <t>普</t>
  </si>
  <si>
    <t>巢湖市彭可建筑工程有限公司</t>
  </si>
  <si>
    <t>挖机租赁</t>
  </si>
  <si>
    <t>暂无合同</t>
  </si>
  <si>
    <t>普代</t>
  </si>
  <si>
    <t>祝伟柱</t>
  </si>
  <si>
    <t>运输费</t>
  </si>
  <si>
    <t>祝卫东</t>
  </si>
  <si>
    <t>合肥虎刚劳务有限公司</t>
  </si>
  <si>
    <t>机械租赁费</t>
  </si>
  <si>
    <t>10份</t>
  </si>
  <si>
    <t>专</t>
  </si>
  <si>
    <t>巢湖市皓玥建材商贸有限公司</t>
  </si>
  <si>
    <t>沈春霞</t>
  </si>
  <si>
    <t>王世贵</t>
  </si>
  <si>
    <t>张恩来</t>
  </si>
  <si>
    <t>郑基强</t>
  </si>
  <si>
    <t>郑璐璐</t>
  </si>
  <si>
    <t>郑从丛</t>
  </si>
  <si>
    <t>赵礼阳</t>
  </si>
  <si>
    <t>吕礼进</t>
  </si>
  <si>
    <t>姚敏</t>
  </si>
  <si>
    <t>查日峰</t>
  </si>
  <si>
    <t>丁小明</t>
  </si>
  <si>
    <t>郑莉莉</t>
  </si>
  <si>
    <t>郭芳</t>
  </si>
  <si>
    <t>裴龙梅</t>
  </si>
  <si>
    <t>郑园园</t>
  </si>
  <si>
    <t>郑宏昌</t>
  </si>
  <si>
    <t>陈浩</t>
  </si>
  <si>
    <t>陆梦梦</t>
  </si>
  <si>
    <t>4次</t>
  </si>
  <si>
    <t>预留</t>
  </si>
  <si>
    <t>一季度所得税预留1%</t>
  </si>
  <si>
    <t>扣</t>
  </si>
  <si>
    <t>税金</t>
  </si>
  <si>
    <t>到账工程款2%管理费</t>
  </si>
  <si>
    <t>3次</t>
  </si>
  <si>
    <t>2次</t>
  </si>
  <si>
    <t>1次</t>
  </si>
  <si>
    <t>建造师占用费1500*4个月</t>
  </si>
  <si>
    <t>应提供成本</t>
  </si>
  <si>
    <t>可支付金额</t>
  </si>
  <si>
    <t>尚需提供成本</t>
  </si>
  <si>
    <t>公司代缴税金：</t>
  </si>
  <si>
    <t>管理费</t>
  </si>
  <si>
    <t>税种</t>
  </si>
  <si>
    <t>税额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</si>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</sst>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yyyy&quot;年&quot;m&quot;月&quot;;@"/>
    <numFmt numFmtId="44" formatCode="_ &quot;￥&quot;* #,##0.00_ ;_ &quot;￥&quot;* \-#,##0.00_ ;_ &quot;￥&quot;* &quot;-&quot;??_ ;_ @_ "/>
    <numFmt numFmtId="178" formatCode="yy/m/d;@"/>
    <numFmt numFmtId="179" formatCode="#,##0.00_ "/>
    <numFmt numFmtId="180" formatCode="#,##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24" borderId="13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6" fillId="28" borderId="12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179" fontId="4" fillId="0" borderId="0" xfId="0" applyNumberFormat="1" applyFont="1"/>
    <xf numFmtId="179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8" fontId="7" fillId="0" borderId="2" xfId="0" applyNumberFormat="1" applyFont="1" applyBorder="1" applyAlignment="1">
      <alignment vertical="center"/>
    </xf>
    <xf numFmtId="179" fontId="7" fillId="3" borderId="2" xfId="0" applyNumberFormat="1" applyFont="1" applyFill="1" applyBorder="1" applyAlignment="1">
      <alignment vertical="center"/>
    </xf>
    <xf numFmtId="179" fontId="7" fillId="0" borderId="2" xfId="0" applyNumberFormat="1" applyFont="1" applyBorder="1" applyAlignment="1">
      <alignment vertical="center"/>
    </xf>
    <xf numFmtId="179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7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8" fontId="3" fillId="3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9" fontId="9" fillId="0" borderId="2" xfId="0" applyNumberFormat="1" applyFont="1" applyBorder="1" applyAlignment="1">
      <alignment vertical="center"/>
    </xf>
    <xf numFmtId="0" fontId="9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179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vertical="center"/>
    </xf>
    <xf numFmtId="176" fontId="7" fillId="3" borderId="2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8"/>
  <sheetViews>
    <sheetView tabSelected="1" topLeftCell="A46" workbookViewId="0">
      <selection activeCell="F77" sqref="F77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5.125" style="6" customWidth="1"/>
    <col min="12" max="12" width="12.75" style="6" customWidth="1"/>
    <col min="13" max="13" width="11.5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20"/>
      <c r="L1" s="20"/>
    </row>
    <row r="2" ht="18" customHeight="1" spans="1:12">
      <c r="A2" s="10" t="s">
        <v>1</v>
      </c>
      <c r="B2" s="11">
        <v>43349</v>
      </c>
      <c r="C2" s="12" t="s">
        <v>2</v>
      </c>
      <c r="D2" s="13">
        <v>12098869</v>
      </c>
      <c r="E2" s="14" t="s">
        <v>3</v>
      </c>
      <c r="F2" s="15" t="s">
        <v>4</v>
      </c>
      <c r="G2" s="16" t="s">
        <v>5</v>
      </c>
      <c r="H2" s="17"/>
      <c r="I2" s="42"/>
      <c r="J2" s="43"/>
      <c r="K2" s="44" t="s">
        <v>6</v>
      </c>
      <c r="L2" s="20"/>
    </row>
    <row r="3" ht="18" customHeight="1" spans="1:12">
      <c r="A3" s="10" t="s">
        <v>7</v>
      </c>
      <c r="B3" s="18"/>
      <c r="C3" s="12" t="s">
        <v>8</v>
      </c>
      <c r="D3" s="19"/>
      <c r="H3" s="20"/>
      <c r="I3" s="45"/>
      <c r="J3" s="20"/>
      <c r="K3" s="20"/>
      <c r="L3" s="20"/>
    </row>
    <row r="4" ht="18" customHeight="1" spans="1:12">
      <c r="A4" s="2" t="s">
        <v>9</v>
      </c>
      <c r="H4" s="20"/>
      <c r="I4" s="45"/>
      <c r="J4" s="20"/>
      <c r="K4" s="20"/>
      <c r="L4" s="20"/>
    </row>
    <row r="5" ht="18" customHeight="1" spans="1:10">
      <c r="A5" s="21" t="s">
        <v>10</v>
      </c>
      <c r="B5" s="22" t="s">
        <v>11</v>
      </c>
      <c r="C5" s="21" t="s">
        <v>12</v>
      </c>
      <c r="D5" s="21"/>
      <c r="E5" s="21" t="s">
        <v>13</v>
      </c>
      <c r="F5" s="22"/>
      <c r="G5" s="22" t="s">
        <v>14</v>
      </c>
      <c r="H5" s="23" t="s">
        <v>15</v>
      </c>
      <c r="I5" s="22"/>
      <c r="J5" s="23"/>
    </row>
    <row r="6" ht="18" customHeight="1" spans="1:10">
      <c r="A6" s="21"/>
      <c r="B6" s="22"/>
      <c r="C6" s="21" t="s">
        <v>16</v>
      </c>
      <c r="D6" s="21" t="s">
        <v>17</v>
      </c>
      <c r="E6" s="21" t="s">
        <v>16</v>
      </c>
      <c r="F6" s="22" t="s">
        <v>17</v>
      </c>
      <c r="G6" s="22"/>
      <c r="H6" s="23" t="s">
        <v>18</v>
      </c>
      <c r="I6" s="22" t="s">
        <v>19</v>
      </c>
      <c r="J6" s="23" t="s">
        <v>20</v>
      </c>
    </row>
    <row r="7" ht="18" customHeight="1" spans="1:10">
      <c r="A7" s="24">
        <v>43132</v>
      </c>
      <c r="B7" s="12">
        <f t="shared" ref="B7:B9" si="0">G7/(1+C7+E7)</f>
        <v>3787155.96330275</v>
      </c>
      <c r="C7" s="25">
        <v>0.02</v>
      </c>
      <c r="D7" s="26">
        <f t="shared" ref="D7:D9" si="1">G7/(1+E7+C7)*C7</f>
        <v>75743.119266055</v>
      </c>
      <c r="E7" s="25">
        <v>0.07</v>
      </c>
      <c r="F7" s="12">
        <f t="shared" ref="F7:F9" si="2">G7/(1+C7+E7)*E7</f>
        <v>265100.917431193</v>
      </c>
      <c r="G7" s="27">
        <v>4128000</v>
      </c>
      <c r="H7" s="24">
        <v>43133</v>
      </c>
      <c r="I7" s="12">
        <v>4102400</v>
      </c>
      <c r="J7" s="46" t="s">
        <v>21</v>
      </c>
    </row>
    <row r="8" ht="18" customHeight="1" spans="1:10">
      <c r="A8" s="24">
        <v>43571</v>
      </c>
      <c r="B8" s="12">
        <f t="shared" si="0"/>
        <v>940917.43119266</v>
      </c>
      <c r="C8" s="25">
        <v>0.02</v>
      </c>
      <c r="D8" s="26">
        <f t="shared" si="1"/>
        <v>18818.3486238532</v>
      </c>
      <c r="E8" s="25">
        <v>0.07</v>
      </c>
      <c r="F8" s="12">
        <f t="shared" si="2"/>
        <v>65864.2201834862</v>
      </c>
      <c r="G8" s="27">
        <v>1025600</v>
      </c>
      <c r="H8" s="24">
        <v>43572</v>
      </c>
      <c r="I8" s="12">
        <v>1025600</v>
      </c>
      <c r="J8" s="46" t="s">
        <v>21</v>
      </c>
    </row>
    <row r="9" ht="18" customHeight="1" spans="1:10">
      <c r="A9" s="24">
        <v>43650</v>
      </c>
      <c r="B9" s="12">
        <f t="shared" si="0"/>
        <v>743256.880733945</v>
      </c>
      <c r="C9" s="25">
        <v>0.02</v>
      </c>
      <c r="D9" s="26">
        <f t="shared" si="1"/>
        <v>14865.1376146789</v>
      </c>
      <c r="E9" s="25">
        <v>0.07</v>
      </c>
      <c r="F9" s="12">
        <f t="shared" si="2"/>
        <v>52027.9816513762</v>
      </c>
      <c r="G9" s="27">
        <v>810150</v>
      </c>
      <c r="H9" s="24">
        <v>43663</v>
      </c>
      <c r="I9" s="12">
        <v>811000</v>
      </c>
      <c r="J9" s="46" t="s">
        <v>21</v>
      </c>
    </row>
    <row r="10" ht="18" customHeight="1" spans="1:10">
      <c r="A10" s="24">
        <v>43814</v>
      </c>
      <c r="B10" s="12">
        <f t="shared" ref="B10:B15" si="3">G10/(1+C10+E10)</f>
        <v>1691743.11926605</v>
      </c>
      <c r="C10" s="25">
        <v>0.02</v>
      </c>
      <c r="D10" s="26">
        <f t="shared" ref="D10:D15" si="4">G10/(1+E10+C10)*C10</f>
        <v>33834.8623853211</v>
      </c>
      <c r="E10" s="25">
        <v>0.07</v>
      </c>
      <c r="F10" s="12">
        <f t="shared" ref="F10:F15" si="5">G10/(1+C10+E10)*E10</f>
        <v>118422.018348624</v>
      </c>
      <c r="G10" s="27">
        <v>1844000</v>
      </c>
      <c r="H10" s="24">
        <v>43849</v>
      </c>
      <c r="I10" s="12">
        <v>1844000</v>
      </c>
      <c r="J10" s="46" t="s">
        <v>21</v>
      </c>
    </row>
    <row r="11" ht="18" customHeight="1" spans="1:10">
      <c r="A11" s="24">
        <v>44228</v>
      </c>
      <c r="B11" s="12">
        <f t="shared" si="3"/>
        <v>1299169.90825688</v>
      </c>
      <c r="C11" s="25">
        <v>0.02</v>
      </c>
      <c r="D11" s="26">
        <f t="shared" si="4"/>
        <v>25983.3981651376</v>
      </c>
      <c r="E11" s="25">
        <v>0.07</v>
      </c>
      <c r="F11" s="12">
        <f t="shared" si="5"/>
        <v>90941.8935779817</v>
      </c>
      <c r="G11" s="27">
        <v>1416095.2</v>
      </c>
      <c r="H11" s="24">
        <v>44234</v>
      </c>
      <c r="I11" s="12">
        <v>1416000</v>
      </c>
      <c r="J11" s="46" t="s">
        <v>21</v>
      </c>
    </row>
    <row r="12" ht="18" customHeight="1" spans="1:10">
      <c r="A12" s="24"/>
      <c r="B12" s="12">
        <f t="shared" si="3"/>
        <v>0</v>
      </c>
      <c r="C12" s="28"/>
      <c r="D12" s="26">
        <f t="shared" si="4"/>
        <v>0</v>
      </c>
      <c r="E12" s="25"/>
      <c r="F12" s="12">
        <f t="shared" si="5"/>
        <v>0</v>
      </c>
      <c r="G12" s="27"/>
      <c r="H12" s="24"/>
      <c r="I12" s="12"/>
      <c r="J12" s="46"/>
    </row>
    <row r="13" ht="18" customHeight="1" spans="1:10">
      <c r="A13" s="24"/>
      <c r="B13" s="12">
        <f t="shared" si="3"/>
        <v>0</v>
      </c>
      <c r="C13" s="28"/>
      <c r="D13" s="26">
        <f t="shared" si="4"/>
        <v>0</v>
      </c>
      <c r="E13" s="25"/>
      <c r="F13" s="12">
        <f t="shared" si="5"/>
        <v>0</v>
      </c>
      <c r="G13" s="27"/>
      <c r="H13" s="24"/>
      <c r="I13" s="12"/>
      <c r="J13" s="46"/>
    </row>
    <row r="14" ht="18" customHeight="1" spans="1:10">
      <c r="A14" s="24"/>
      <c r="B14" s="12">
        <f t="shared" si="3"/>
        <v>0</v>
      </c>
      <c r="C14" s="28"/>
      <c r="D14" s="26">
        <f t="shared" si="4"/>
        <v>0</v>
      </c>
      <c r="E14" s="25"/>
      <c r="F14" s="12">
        <f t="shared" si="5"/>
        <v>0</v>
      </c>
      <c r="G14" s="27"/>
      <c r="H14" s="24"/>
      <c r="I14" s="12"/>
      <c r="J14" s="46"/>
    </row>
    <row r="15" ht="18" customHeight="1" spans="1:10">
      <c r="A15" s="24"/>
      <c r="B15" s="12">
        <f t="shared" si="3"/>
        <v>0</v>
      </c>
      <c r="C15" s="28"/>
      <c r="D15" s="26">
        <f t="shared" si="4"/>
        <v>0</v>
      </c>
      <c r="E15" s="25"/>
      <c r="F15" s="12">
        <f t="shared" si="5"/>
        <v>0</v>
      </c>
      <c r="G15" s="27"/>
      <c r="H15" s="24"/>
      <c r="I15" s="12"/>
      <c r="J15" s="46"/>
    </row>
    <row r="16" ht="18" customHeight="1" spans="1:11">
      <c r="A16" s="29" t="s">
        <v>22</v>
      </c>
      <c r="B16" s="30">
        <f>SUM(B7:B15)</f>
        <v>8462243.30275229</v>
      </c>
      <c r="C16" s="31"/>
      <c r="D16" s="31">
        <f>SUM(D7:D15)</f>
        <v>169244.866055046</v>
      </c>
      <c r="E16" s="31"/>
      <c r="F16" s="32">
        <f>SUM(F7:F15)</f>
        <v>592357.031192661</v>
      </c>
      <c r="G16" s="31">
        <f>SUM(G7:G15)</f>
        <v>9223845.2</v>
      </c>
      <c r="H16" s="33"/>
      <c r="I16" s="31">
        <f>SUM(I7:I15)</f>
        <v>9199000</v>
      </c>
      <c r="J16" s="33"/>
      <c r="K16" s="6" t="s">
        <v>23</v>
      </c>
    </row>
    <row r="17" ht="18" customHeight="1" spans="1:12">
      <c r="A17" s="2" t="s">
        <v>24</v>
      </c>
      <c r="J17" s="4"/>
      <c r="K17" s="4"/>
      <c r="L17" s="5"/>
    </row>
    <row r="18" ht="18" customHeight="1" spans="1:15">
      <c r="A18" s="34" t="s">
        <v>25</v>
      </c>
      <c r="B18" s="22" t="s">
        <v>26</v>
      </c>
      <c r="C18" s="21" t="s">
        <v>27</v>
      </c>
      <c r="D18" s="21" t="s">
        <v>28</v>
      </c>
      <c r="E18" s="21" t="s">
        <v>16</v>
      </c>
      <c r="F18" s="22" t="s">
        <v>29</v>
      </c>
      <c r="G18" s="22" t="s">
        <v>14</v>
      </c>
      <c r="H18" s="21" t="s">
        <v>30</v>
      </c>
      <c r="I18" s="22" t="s">
        <v>31</v>
      </c>
      <c r="J18" s="21" t="s">
        <v>20</v>
      </c>
      <c r="K18" s="47" t="s">
        <v>32</v>
      </c>
      <c r="L18" s="23" t="s">
        <v>33</v>
      </c>
      <c r="M18" s="23" t="s">
        <v>34</v>
      </c>
      <c r="N18" s="23" t="s">
        <v>35</v>
      </c>
      <c r="O18" s="23" t="s">
        <v>36</v>
      </c>
    </row>
    <row r="19" s="1" customFormat="1" ht="18" customHeight="1" spans="1:15">
      <c r="A19" s="35"/>
      <c r="B19" s="36">
        <f t="shared" ref="B19:B24" si="6">ROUND(G19/(1+E19),2)</f>
        <v>0</v>
      </c>
      <c r="C19" s="37"/>
      <c r="D19" s="38"/>
      <c r="E19" s="39"/>
      <c r="F19" s="36">
        <f t="shared" ref="F19:F24" si="7">ROUND(G19/(1+E19)*E19,2)</f>
        <v>0</v>
      </c>
      <c r="G19" s="27"/>
      <c r="H19" s="24" t="s">
        <v>37</v>
      </c>
      <c r="I19" s="12">
        <v>3835024.04</v>
      </c>
      <c r="J19" s="46" t="s">
        <v>21</v>
      </c>
      <c r="K19" s="48"/>
      <c r="L19" s="49"/>
      <c r="M19" s="50"/>
      <c r="N19" s="50"/>
      <c r="O19" s="49"/>
    </row>
    <row r="20" s="1" customFormat="1" ht="18" customHeight="1" spans="1:15">
      <c r="A20" s="35"/>
      <c r="B20" s="36">
        <f t="shared" si="6"/>
        <v>0</v>
      </c>
      <c r="C20" s="37"/>
      <c r="D20" s="38"/>
      <c r="E20" s="39"/>
      <c r="F20" s="36">
        <f t="shared" si="7"/>
        <v>0</v>
      </c>
      <c r="G20" s="27"/>
      <c r="H20" s="24" t="s">
        <v>38</v>
      </c>
      <c r="I20" s="12">
        <v>722158</v>
      </c>
      <c r="J20" s="46" t="s">
        <v>21</v>
      </c>
      <c r="K20" s="48"/>
      <c r="L20" s="49"/>
      <c r="M20" s="50"/>
      <c r="N20" s="50"/>
      <c r="O20" s="49"/>
    </row>
    <row r="21" s="1" customFormat="1" ht="18" customHeight="1" spans="1:15">
      <c r="A21" s="35"/>
      <c r="B21" s="36">
        <f t="shared" si="6"/>
        <v>0</v>
      </c>
      <c r="C21" s="37"/>
      <c r="D21" s="38"/>
      <c r="E21" s="40"/>
      <c r="F21" s="36">
        <f t="shared" si="7"/>
        <v>0</v>
      </c>
      <c r="G21" s="27"/>
      <c r="H21" s="24" t="s">
        <v>38</v>
      </c>
      <c r="I21" s="12">
        <v>230600</v>
      </c>
      <c r="J21" s="46" t="s">
        <v>21</v>
      </c>
      <c r="K21" s="48"/>
      <c r="L21" s="49"/>
      <c r="M21" s="50"/>
      <c r="N21" s="50"/>
      <c r="O21" s="49"/>
    </row>
    <row r="22" s="1" customFormat="1" ht="18" customHeight="1" spans="1:15">
      <c r="A22" s="35"/>
      <c r="B22" s="36">
        <f t="shared" si="6"/>
        <v>0</v>
      </c>
      <c r="C22" s="37"/>
      <c r="D22" s="38"/>
      <c r="E22" s="40"/>
      <c r="F22" s="36">
        <f t="shared" si="7"/>
        <v>0</v>
      </c>
      <c r="G22" s="27"/>
      <c r="H22" s="24" t="s">
        <v>39</v>
      </c>
      <c r="I22" s="12">
        <v>710981.38</v>
      </c>
      <c r="J22" s="46" t="s">
        <v>21</v>
      </c>
      <c r="K22" s="48"/>
      <c r="L22" s="49"/>
      <c r="M22" s="50"/>
      <c r="N22" s="50"/>
      <c r="O22" s="49"/>
    </row>
    <row r="23" s="1" customFormat="1" ht="18" customHeight="1" spans="1:15">
      <c r="A23" s="35"/>
      <c r="B23" s="36">
        <f t="shared" si="6"/>
        <v>0</v>
      </c>
      <c r="C23" s="37"/>
      <c r="D23" s="38"/>
      <c r="E23" s="40"/>
      <c r="F23" s="36">
        <f t="shared" si="7"/>
        <v>0</v>
      </c>
      <c r="G23" s="27"/>
      <c r="H23" s="24">
        <v>43823</v>
      </c>
      <c r="I23" s="12">
        <v>-800000</v>
      </c>
      <c r="J23" s="46" t="s">
        <v>40</v>
      </c>
      <c r="K23" s="48" t="s">
        <v>41</v>
      </c>
      <c r="L23" s="49"/>
      <c r="M23" s="50"/>
      <c r="N23" s="50"/>
      <c r="O23" s="49"/>
    </row>
    <row r="24" s="1" customFormat="1" ht="18" customHeight="1" spans="1:15">
      <c r="A24" s="35"/>
      <c r="B24" s="36">
        <f t="shared" si="6"/>
        <v>0</v>
      </c>
      <c r="C24" s="37"/>
      <c r="D24" s="38"/>
      <c r="E24" s="40"/>
      <c r="F24" s="36">
        <f t="shared" si="7"/>
        <v>0</v>
      </c>
      <c r="G24" s="27"/>
      <c r="H24" s="24">
        <v>43823</v>
      </c>
      <c r="I24" s="12">
        <v>800000</v>
      </c>
      <c r="J24" s="46" t="s">
        <v>42</v>
      </c>
      <c r="K24" s="48" t="s">
        <v>43</v>
      </c>
      <c r="L24" s="49"/>
      <c r="M24" s="50"/>
      <c r="N24" s="50"/>
      <c r="O24" s="49"/>
    </row>
    <row r="25" s="1" customFormat="1" ht="18" customHeight="1" spans="1:15">
      <c r="A25" s="35"/>
      <c r="B25" s="36">
        <f t="shared" ref="B25:B37" si="8">ROUND(G25/(1+E25),2)</f>
        <v>0</v>
      </c>
      <c r="C25" s="37"/>
      <c r="D25" s="38"/>
      <c r="E25" s="40"/>
      <c r="F25" s="36">
        <f t="shared" ref="F25:F38" si="9">ROUND(G25/(1+E25)*E25,2)</f>
        <v>0</v>
      </c>
      <c r="G25" s="27"/>
      <c r="H25" s="24" t="s">
        <v>44</v>
      </c>
      <c r="I25" s="12">
        <v>939627.51</v>
      </c>
      <c r="J25" s="46" t="s">
        <v>21</v>
      </c>
      <c r="K25" s="48" t="s">
        <v>45</v>
      </c>
      <c r="L25" s="49" t="s">
        <v>46</v>
      </c>
      <c r="M25" s="50"/>
      <c r="N25" s="50"/>
      <c r="O25" s="49"/>
    </row>
    <row r="26" s="1" customFormat="1" ht="18" customHeight="1" spans="1:15">
      <c r="A26" s="35"/>
      <c r="B26" s="36">
        <f t="shared" si="8"/>
        <v>0</v>
      </c>
      <c r="C26" s="37"/>
      <c r="D26" s="38"/>
      <c r="E26" s="40"/>
      <c r="F26" s="36">
        <f t="shared" si="9"/>
        <v>0</v>
      </c>
      <c r="G26" s="27"/>
      <c r="H26" s="24" t="s">
        <v>44</v>
      </c>
      <c r="I26" s="12">
        <v>400000</v>
      </c>
      <c r="J26" s="46" t="s">
        <v>21</v>
      </c>
      <c r="K26" s="48" t="s">
        <v>47</v>
      </c>
      <c r="L26" s="49" t="s">
        <v>48</v>
      </c>
      <c r="M26" s="50"/>
      <c r="N26" s="50"/>
      <c r="O26" s="49"/>
    </row>
    <row r="27" s="1" customFormat="1" ht="18" customHeight="1" spans="1:15">
      <c r="A27" s="35"/>
      <c r="B27" s="36">
        <f t="shared" si="8"/>
        <v>0</v>
      </c>
      <c r="C27" s="37"/>
      <c r="D27" s="38"/>
      <c r="E27" s="40"/>
      <c r="F27" s="36">
        <f t="shared" si="9"/>
        <v>0</v>
      </c>
      <c r="G27" s="27"/>
      <c r="H27" s="24" t="s">
        <v>44</v>
      </c>
      <c r="I27" s="12">
        <v>300000</v>
      </c>
      <c r="J27" s="46" t="s">
        <v>21</v>
      </c>
      <c r="K27" s="48" t="s">
        <v>49</v>
      </c>
      <c r="L27" s="49" t="s">
        <v>50</v>
      </c>
      <c r="M27" s="50"/>
      <c r="N27" s="50"/>
      <c r="O27" s="49"/>
    </row>
    <row r="28" s="1" customFormat="1" ht="18" customHeight="1" spans="1:15">
      <c r="A28" s="35"/>
      <c r="B28" s="36">
        <f t="shared" si="8"/>
        <v>0</v>
      </c>
      <c r="C28" s="37"/>
      <c r="D28" s="38"/>
      <c r="E28" s="40"/>
      <c r="F28" s="36">
        <f t="shared" si="9"/>
        <v>0</v>
      </c>
      <c r="G28" s="27"/>
      <c r="H28" s="24">
        <v>43959</v>
      </c>
      <c r="I28" s="12">
        <v>100000</v>
      </c>
      <c r="J28" s="46" t="s">
        <v>21</v>
      </c>
      <c r="K28" s="48" t="s">
        <v>45</v>
      </c>
      <c r="L28" s="49" t="s">
        <v>46</v>
      </c>
      <c r="M28" s="50"/>
      <c r="N28" s="50"/>
      <c r="O28" s="49"/>
    </row>
    <row r="29" s="1" customFormat="1" ht="18" customHeight="1" spans="1:15">
      <c r="A29" s="35">
        <v>44228</v>
      </c>
      <c r="B29" s="36">
        <f t="shared" si="8"/>
        <v>70000</v>
      </c>
      <c r="C29" s="37" t="s">
        <v>51</v>
      </c>
      <c r="D29" s="38" t="s">
        <v>52</v>
      </c>
      <c r="E29" s="40"/>
      <c r="F29" s="36">
        <f t="shared" si="9"/>
        <v>0</v>
      </c>
      <c r="G29" s="27">
        <v>70000</v>
      </c>
      <c r="H29" s="24"/>
      <c r="I29" s="12"/>
      <c r="J29" s="46"/>
      <c r="K29" s="48" t="s">
        <v>53</v>
      </c>
      <c r="L29" s="49" t="s">
        <v>54</v>
      </c>
      <c r="M29" s="51" t="s">
        <v>55</v>
      </c>
      <c r="N29" s="50"/>
      <c r="O29" s="49"/>
    </row>
    <row r="30" s="1" customFormat="1" ht="18" customHeight="1" spans="1:15">
      <c r="A30" s="35">
        <v>44228</v>
      </c>
      <c r="B30" s="36">
        <f t="shared" si="8"/>
        <v>70000</v>
      </c>
      <c r="C30" s="37" t="s">
        <v>51</v>
      </c>
      <c r="D30" s="38" t="s">
        <v>56</v>
      </c>
      <c r="E30" s="40"/>
      <c r="F30" s="36">
        <f t="shared" si="9"/>
        <v>0</v>
      </c>
      <c r="G30" s="27">
        <v>70000</v>
      </c>
      <c r="H30" s="24"/>
      <c r="I30" s="12"/>
      <c r="J30" s="46"/>
      <c r="K30" s="48" t="s">
        <v>57</v>
      </c>
      <c r="L30" s="49" t="s">
        <v>58</v>
      </c>
      <c r="M30" s="51" t="s">
        <v>55</v>
      </c>
      <c r="N30" s="50"/>
      <c r="O30" s="49"/>
    </row>
    <row r="31" s="1" customFormat="1" ht="18" customHeight="1" spans="1:15">
      <c r="A31" s="35">
        <v>44228</v>
      </c>
      <c r="B31" s="36">
        <f t="shared" si="8"/>
        <v>90000</v>
      </c>
      <c r="C31" s="37" t="s">
        <v>51</v>
      </c>
      <c r="D31" s="38" t="s">
        <v>56</v>
      </c>
      <c r="E31" s="40"/>
      <c r="F31" s="36">
        <f t="shared" si="9"/>
        <v>0</v>
      </c>
      <c r="G31" s="27">
        <v>90000</v>
      </c>
      <c r="H31" s="24"/>
      <c r="I31" s="12"/>
      <c r="J31" s="46"/>
      <c r="K31" s="48" t="s">
        <v>59</v>
      </c>
      <c r="L31" s="49" t="s">
        <v>58</v>
      </c>
      <c r="M31" s="51" t="s">
        <v>55</v>
      </c>
      <c r="N31" s="50"/>
      <c r="O31" s="49"/>
    </row>
    <row r="32" s="1" customFormat="1" ht="18" customHeight="1" spans="1:15">
      <c r="A32" s="35">
        <v>44228</v>
      </c>
      <c r="B32" s="36">
        <f t="shared" si="8"/>
        <v>100000</v>
      </c>
      <c r="C32" s="37" t="s">
        <v>51</v>
      </c>
      <c r="D32" s="38" t="s">
        <v>52</v>
      </c>
      <c r="E32" s="40"/>
      <c r="F32" s="36">
        <f t="shared" si="9"/>
        <v>0</v>
      </c>
      <c r="G32" s="27">
        <v>100000</v>
      </c>
      <c r="H32" s="24"/>
      <c r="I32" s="12"/>
      <c r="J32" s="46"/>
      <c r="K32" s="48" t="s">
        <v>60</v>
      </c>
      <c r="L32" s="49" t="s">
        <v>61</v>
      </c>
      <c r="M32" s="51" t="s">
        <v>55</v>
      </c>
      <c r="N32" s="50"/>
      <c r="O32" s="49"/>
    </row>
    <row r="33" s="1" customFormat="1" ht="18" customHeight="1" spans="1:15">
      <c r="A33" s="35"/>
      <c r="B33" s="36">
        <f t="shared" si="8"/>
        <v>0</v>
      </c>
      <c r="C33" s="37"/>
      <c r="D33" s="38"/>
      <c r="E33" s="40"/>
      <c r="F33" s="36">
        <f t="shared" si="9"/>
        <v>0</v>
      </c>
      <c r="G33" s="27"/>
      <c r="H33" s="41">
        <v>44237</v>
      </c>
      <c r="I33" s="12">
        <v>70000</v>
      </c>
      <c r="J33" s="52" t="s">
        <v>21</v>
      </c>
      <c r="K33" s="53" t="s">
        <v>53</v>
      </c>
      <c r="L33" s="49" t="s">
        <v>54</v>
      </c>
      <c r="M33" s="51"/>
      <c r="N33" s="50"/>
      <c r="O33" s="49"/>
    </row>
    <row r="34" s="1" customFormat="1" ht="18" customHeight="1" spans="1:15">
      <c r="A34" s="35"/>
      <c r="B34" s="36">
        <f t="shared" si="8"/>
        <v>0</v>
      </c>
      <c r="C34" s="37"/>
      <c r="D34" s="38"/>
      <c r="E34" s="40"/>
      <c r="F34" s="36">
        <f t="shared" si="9"/>
        <v>0</v>
      </c>
      <c r="G34" s="27"/>
      <c r="H34" s="41">
        <v>44237</v>
      </c>
      <c r="I34" s="12">
        <v>100000</v>
      </c>
      <c r="J34" s="52" t="s">
        <v>21</v>
      </c>
      <c r="K34" s="53" t="s">
        <v>60</v>
      </c>
      <c r="L34" s="49" t="s">
        <v>61</v>
      </c>
      <c r="M34" s="51"/>
      <c r="N34" s="50"/>
      <c r="O34" s="49"/>
    </row>
    <row r="35" s="1" customFormat="1" ht="18" customHeight="1" spans="1:15">
      <c r="A35" s="35"/>
      <c r="B35" s="36">
        <f t="shared" si="8"/>
        <v>0</v>
      </c>
      <c r="C35" s="37"/>
      <c r="D35" s="38"/>
      <c r="E35" s="40"/>
      <c r="F35" s="36">
        <f t="shared" si="9"/>
        <v>0</v>
      </c>
      <c r="G35" s="27"/>
      <c r="H35" s="41">
        <v>44237</v>
      </c>
      <c r="I35" s="12">
        <v>70000</v>
      </c>
      <c r="J35" s="52" t="s">
        <v>21</v>
      </c>
      <c r="K35" s="53" t="s">
        <v>57</v>
      </c>
      <c r="L35" s="49" t="s">
        <v>58</v>
      </c>
      <c r="M35" s="51"/>
      <c r="N35" s="50"/>
      <c r="O35" s="49"/>
    </row>
    <row r="36" s="1" customFormat="1" ht="18" customHeight="1" spans="1:15">
      <c r="A36" s="35"/>
      <c r="B36" s="36">
        <f t="shared" si="8"/>
        <v>0</v>
      </c>
      <c r="C36" s="37"/>
      <c r="D36" s="38"/>
      <c r="E36" s="40"/>
      <c r="F36" s="36">
        <f t="shared" si="9"/>
        <v>0</v>
      </c>
      <c r="G36" s="27"/>
      <c r="H36" s="41">
        <v>44237</v>
      </c>
      <c r="I36" s="12">
        <v>90000</v>
      </c>
      <c r="J36" s="52" t="s">
        <v>21</v>
      </c>
      <c r="K36" s="53" t="s">
        <v>59</v>
      </c>
      <c r="L36" s="49" t="s">
        <v>58</v>
      </c>
      <c r="M36" s="51"/>
      <c r="N36" s="50"/>
      <c r="O36" s="49"/>
    </row>
    <row r="37" s="1" customFormat="1" ht="18" customHeight="1" spans="1:15">
      <c r="A37" s="35">
        <v>44228</v>
      </c>
      <c r="B37" s="36">
        <f t="shared" si="8"/>
        <v>896116.5</v>
      </c>
      <c r="C37" s="37" t="s">
        <v>62</v>
      </c>
      <c r="D37" s="38" t="s">
        <v>63</v>
      </c>
      <c r="E37" s="39">
        <v>0.03</v>
      </c>
      <c r="F37" s="36">
        <f t="shared" si="9"/>
        <v>26883.5</v>
      </c>
      <c r="G37" s="27">
        <v>923000</v>
      </c>
      <c r="H37" s="24"/>
      <c r="I37" s="12"/>
      <c r="J37" s="46"/>
      <c r="K37" s="48" t="s">
        <v>64</v>
      </c>
      <c r="L37" s="49" t="s">
        <v>46</v>
      </c>
      <c r="M37" s="51" t="s">
        <v>55</v>
      </c>
      <c r="N37" s="50"/>
      <c r="O37" s="49"/>
    </row>
    <row r="38" s="1" customFormat="1" ht="18" customHeight="1" spans="1:15">
      <c r="A38" s="35"/>
      <c r="B38" s="36"/>
      <c r="C38" s="37"/>
      <c r="D38" s="38"/>
      <c r="E38" s="39"/>
      <c r="F38" s="36"/>
      <c r="G38" s="27"/>
      <c r="H38" s="24">
        <v>44237</v>
      </c>
      <c r="I38" s="12">
        <v>52200</v>
      </c>
      <c r="J38" s="46" t="s">
        <v>21</v>
      </c>
      <c r="K38" s="54" t="s">
        <v>65</v>
      </c>
      <c r="L38" s="49"/>
      <c r="M38" s="51"/>
      <c r="N38" s="50"/>
      <c r="O38" s="49"/>
    </row>
    <row r="39" s="1" customFormat="1" ht="18" customHeight="1" spans="1:15">
      <c r="A39" s="35"/>
      <c r="B39" s="36"/>
      <c r="C39" s="37"/>
      <c r="D39" s="38"/>
      <c r="E39" s="39"/>
      <c r="F39" s="36"/>
      <c r="G39" s="27"/>
      <c r="H39" s="24">
        <v>44237</v>
      </c>
      <c r="I39" s="12">
        <v>48000</v>
      </c>
      <c r="J39" s="46" t="s">
        <v>21</v>
      </c>
      <c r="K39" s="54" t="s">
        <v>66</v>
      </c>
      <c r="L39" s="49"/>
      <c r="M39" s="51"/>
      <c r="N39" s="50"/>
      <c r="O39" s="49"/>
    </row>
    <row r="40" s="1" customFormat="1" ht="18" customHeight="1" spans="1:15">
      <c r="A40" s="35"/>
      <c r="B40" s="36"/>
      <c r="C40" s="37"/>
      <c r="D40" s="38"/>
      <c r="E40" s="39"/>
      <c r="F40" s="36"/>
      <c r="G40" s="27"/>
      <c r="H40" s="24">
        <v>44237</v>
      </c>
      <c r="I40" s="12">
        <v>57000</v>
      </c>
      <c r="J40" s="46" t="s">
        <v>21</v>
      </c>
      <c r="K40" s="54" t="s">
        <v>67</v>
      </c>
      <c r="L40" s="49"/>
      <c r="M40" s="51"/>
      <c r="N40" s="50"/>
      <c r="O40" s="49"/>
    </row>
    <row r="41" s="1" customFormat="1" ht="18" customHeight="1" spans="1:15">
      <c r="A41" s="35"/>
      <c r="B41" s="36"/>
      <c r="C41" s="37"/>
      <c r="D41" s="38"/>
      <c r="E41" s="39"/>
      <c r="F41" s="36"/>
      <c r="G41" s="27"/>
      <c r="H41" s="24">
        <v>44237</v>
      </c>
      <c r="I41" s="12">
        <v>57000</v>
      </c>
      <c r="J41" s="46" t="s">
        <v>21</v>
      </c>
      <c r="K41" s="54" t="s">
        <v>68</v>
      </c>
      <c r="L41" s="49"/>
      <c r="M41" s="51"/>
      <c r="N41" s="50"/>
      <c r="O41" s="49"/>
    </row>
    <row r="42" s="1" customFormat="1" ht="18" customHeight="1" spans="1:15">
      <c r="A42" s="35"/>
      <c r="B42" s="36"/>
      <c r="C42" s="37"/>
      <c r="D42" s="38"/>
      <c r="E42" s="39"/>
      <c r="F42" s="36"/>
      <c r="G42" s="27"/>
      <c r="H42" s="24">
        <v>44249</v>
      </c>
      <c r="I42" s="12">
        <v>57000</v>
      </c>
      <c r="J42" s="46" t="s">
        <v>21</v>
      </c>
      <c r="K42" s="54" t="s">
        <v>69</v>
      </c>
      <c r="L42" s="49"/>
      <c r="M42" s="51"/>
      <c r="N42" s="50"/>
      <c r="O42" s="49"/>
    </row>
    <row r="43" s="1" customFormat="1" ht="18" customHeight="1" spans="1:15">
      <c r="A43" s="35"/>
      <c r="B43" s="36"/>
      <c r="C43" s="37"/>
      <c r="D43" s="38"/>
      <c r="E43" s="39"/>
      <c r="F43" s="36"/>
      <c r="G43" s="27"/>
      <c r="H43" s="24">
        <v>44237</v>
      </c>
      <c r="I43" s="12">
        <v>57000</v>
      </c>
      <c r="J43" s="46" t="s">
        <v>21</v>
      </c>
      <c r="K43" s="54" t="s">
        <v>70</v>
      </c>
      <c r="L43" s="49"/>
      <c r="M43" s="51"/>
      <c r="N43" s="50"/>
      <c r="O43" s="49"/>
    </row>
    <row r="44" s="1" customFormat="1" ht="18" customHeight="1" spans="1:15">
      <c r="A44" s="35"/>
      <c r="B44" s="36"/>
      <c r="C44" s="37"/>
      <c r="D44" s="38"/>
      <c r="E44" s="39"/>
      <c r="F44" s="36"/>
      <c r="G44" s="27"/>
      <c r="H44" s="24">
        <v>44249</v>
      </c>
      <c r="I44" s="12">
        <v>57000</v>
      </c>
      <c r="J44" s="46" t="s">
        <v>21</v>
      </c>
      <c r="K44" s="54" t="s">
        <v>71</v>
      </c>
      <c r="L44" s="49"/>
      <c r="M44" s="51"/>
      <c r="N44" s="50"/>
      <c r="O44" s="49"/>
    </row>
    <row r="45" s="1" customFormat="1" ht="18" customHeight="1" spans="1:15">
      <c r="A45" s="35"/>
      <c r="B45" s="36"/>
      <c r="C45" s="37"/>
      <c r="D45" s="38"/>
      <c r="E45" s="39"/>
      <c r="F45" s="36"/>
      <c r="G45" s="27"/>
      <c r="H45" s="24">
        <v>44237</v>
      </c>
      <c r="I45" s="12">
        <v>57000</v>
      </c>
      <c r="J45" s="46" t="s">
        <v>21</v>
      </c>
      <c r="K45" s="54" t="s">
        <v>72</v>
      </c>
      <c r="L45" s="49"/>
      <c r="M45" s="51"/>
      <c r="N45" s="50"/>
      <c r="O45" s="49"/>
    </row>
    <row r="46" s="1" customFormat="1" ht="18" customHeight="1" spans="1:15">
      <c r="A46" s="35"/>
      <c r="B46" s="36"/>
      <c r="C46" s="37"/>
      <c r="D46" s="38"/>
      <c r="E46" s="39"/>
      <c r="F46" s="36"/>
      <c r="G46" s="27"/>
      <c r="H46" s="24">
        <v>44237</v>
      </c>
      <c r="I46" s="12">
        <v>57000</v>
      </c>
      <c r="J46" s="46" t="s">
        <v>21</v>
      </c>
      <c r="K46" s="54" t="s">
        <v>73</v>
      </c>
      <c r="L46" s="49"/>
      <c r="M46" s="51"/>
      <c r="N46" s="50"/>
      <c r="O46" s="49"/>
    </row>
    <row r="47" s="1" customFormat="1" ht="18" customHeight="1" spans="1:15">
      <c r="A47" s="35"/>
      <c r="B47" s="36"/>
      <c r="C47" s="37"/>
      <c r="D47" s="38"/>
      <c r="E47" s="39"/>
      <c r="F47" s="36"/>
      <c r="G47" s="27"/>
      <c r="H47" s="24">
        <v>44237</v>
      </c>
      <c r="I47" s="12">
        <v>14400</v>
      </c>
      <c r="J47" s="46" t="s">
        <v>21</v>
      </c>
      <c r="K47" s="54" t="s">
        <v>74</v>
      </c>
      <c r="L47" s="49"/>
      <c r="M47" s="51"/>
      <c r="N47" s="50"/>
      <c r="O47" s="49"/>
    </row>
    <row r="48" s="1" customFormat="1" ht="18" customHeight="1" spans="1:15">
      <c r="A48" s="35"/>
      <c r="B48" s="36"/>
      <c r="C48" s="37"/>
      <c r="D48" s="38"/>
      <c r="E48" s="39"/>
      <c r="F48" s="36"/>
      <c r="G48" s="27"/>
      <c r="H48" s="24">
        <v>44237</v>
      </c>
      <c r="I48" s="12">
        <v>38400</v>
      </c>
      <c r="J48" s="46" t="s">
        <v>21</v>
      </c>
      <c r="K48" s="54" t="s">
        <v>75</v>
      </c>
      <c r="L48" s="49"/>
      <c r="M48" s="51"/>
      <c r="N48" s="50"/>
      <c r="O48" s="49"/>
    </row>
    <row r="49" s="1" customFormat="1" ht="18" customHeight="1" spans="1:15">
      <c r="A49" s="35"/>
      <c r="B49" s="36"/>
      <c r="C49" s="37"/>
      <c r="D49" s="38"/>
      <c r="E49" s="39"/>
      <c r="F49" s="36"/>
      <c r="G49" s="27"/>
      <c r="H49" s="24">
        <v>44237</v>
      </c>
      <c r="I49" s="12">
        <v>57000</v>
      </c>
      <c r="J49" s="46" t="s">
        <v>21</v>
      </c>
      <c r="K49" s="54" t="s">
        <v>76</v>
      </c>
      <c r="L49" s="49"/>
      <c r="M49" s="51"/>
      <c r="N49" s="50"/>
      <c r="O49" s="49"/>
    </row>
    <row r="50" s="1" customFormat="1" ht="18" customHeight="1" spans="1:15">
      <c r="A50" s="35"/>
      <c r="B50" s="36"/>
      <c r="C50" s="37"/>
      <c r="D50" s="38"/>
      <c r="E50" s="39"/>
      <c r="F50" s="36"/>
      <c r="G50" s="27"/>
      <c r="H50" s="24">
        <v>44237</v>
      </c>
      <c r="I50" s="12">
        <v>57000</v>
      </c>
      <c r="J50" s="46" t="s">
        <v>21</v>
      </c>
      <c r="K50" s="54" t="s">
        <v>77</v>
      </c>
      <c r="L50" s="49"/>
      <c r="M50" s="51"/>
      <c r="N50" s="50"/>
      <c r="O50" s="49"/>
    </row>
    <row r="51" s="1" customFormat="1" ht="18" customHeight="1" spans="1:15">
      <c r="A51" s="35"/>
      <c r="B51" s="36"/>
      <c r="C51" s="37"/>
      <c r="D51" s="38"/>
      <c r="E51" s="39"/>
      <c r="F51" s="36"/>
      <c r="G51" s="27"/>
      <c r="H51" s="24">
        <v>44237</v>
      </c>
      <c r="I51" s="12">
        <v>57000</v>
      </c>
      <c r="J51" s="46" t="s">
        <v>21</v>
      </c>
      <c r="K51" s="54" t="s">
        <v>78</v>
      </c>
      <c r="L51" s="49"/>
      <c r="M51" s="51"/>
      <c r="N51" s="50"/>
      <c r="O51" s="49"/>
    </row>
    <row r="52" s="1" customFormat="1" ht="18" customHeight="1" spans="1:15">
      <c r="A52" s="35"/>
      <c r="B52" s="36"/>
      <c r="C52" s="37"/>
      <c r="D52" s="38"/>
      <c r="E52" s="39"/>
      <c r="F52" s="36"/>
      <c r="G52" s="27"/>
      <c r="H52" s="24">
        <v>44237</v>
      </c>
      <c r="I52" s="12">
        <v>57000</v>
      </c>
      <c r="J52" s="46" t="s">
        <v>21</v>
      </c>
      <c r="K52" s="54" t="s">
        <v>79</v>
      </c>
      <c r="L52" s="49"/>
      <c r="M52" s="51"/>
      <c r="N52" s="50"/>
      <c r="O52" s="49"/>
    </row>
    <row r="53" s="1" customFormat="1" ht="18" customHeight="1" spans="1:15">
      <c r="A53" s="35"/>
      <c r="B53" s="36">
        <f>ROUND(G53/(1+E53),2)</f>
        <v>0</v>
      </c>
      <c r="C53" s="37"/>
      <c r="D53" s="38"/>
      <c r="E53" s="40"/>
      <c r="F53" s="36">
        <f>ROUND(G53/(1+E53)*E53,2)</f>
        <v>0</v>
      </c>
      <c r="G53" s="27"/>
      <c r="H53" s="24">
        <v>44237</v>
      </c>
      <c r="I53" s="12">
        <v>57000</v>
      </c>
      <c r="J53" s="46" t="s">
        <v>21</v>
      </c>
      <c r="K53" s="54" t="s">
        <v>80</v>
      </c>
      <c r="L53" s="49"/>
      <c r="M53" s="51"/>
      <c r="N53" s="50"/>
      <c r="O53" s="49"/>
    </row>
    <row r="54" s="1" customFormat="1" ht="18" customHeight="1" spans="1:15">
      <c r="A54" s="35"/>
      <c r="B54" s="36"/>
      <c r="C54" s="37"/>
      <c r="D54" s="38"/>
      <c r="E54" s="40"/>
      <c r="F54" s="36"/>
      <c r="G54" s="27"/>
      <c r="H54" s="24">
        <v>44237</v>
      </c>
      <c r="I54" s="12">
        <v>57000</v>
      </c>
      <c r="J54" s="46" t="s">
        <v>21</v>
      </c>
      <c r="K54" s="54" t="s">
        <v>81</v>
      </c>
      <c r="L54" s="49"/>
      <c r="M54" s="51"/>
      <c r="N54" s="50"/>
      <c r="O54" s="49"/>
    </row>
    <row r="55" s="1" customFormat="1" ht="18" customHeight="1" spans="1:15">
      <c r="A55" s="35"/>
      <c r="B55" s="36"/>
      <c r="C55" s="37"/>
      <c r="D55" s="38"/>
      <c r="E55" s="40"/>
      <c r="F55" s="36"/>
      <c r="G55" s="27"/>
      <c r="H55" s="24">
        <v>44237</v>
      </c>
      <c r="I55" s="12">
        <v>29000</v>
      </c>
      <c r="J55" s="46" t="s">
        <v>21</v>
      </c>
      <c r="K55" s="54" t="s">
        <v>82</v>
      </c>
      <c r="L55" s="49"/>
      <c r="M55" s="51"/>
      <c r="N55" s="50"/>
      <c r="O55" s="49"/>
    </row>
    <row r="56" s="1" customFormat="1" ht="18" customHeight="1" spans="1:15">
      <c r="A56" s="35"/>
      <c r="B56" s="36"/>
      <c r="C56" s="37"/>
      <c r="D56" s="38"/>
      <c r="E56" s="40"/>
      <c r="F56" s="36"/>
      <c r="G56" s="27"/>
      <c r="H56" s="24"/>
      <c r="I56" s="55"/>
      <c r="J56" s="51"/>
      <c r="K56" s="56"/>
      <c r="L56" s="49"/>
      <c r="M56" s="51"/>
      <c r="N56" s="50"/>
      <c r="O56" s="49"/>
    </row>
    <row r="57" s="1" customFormat="1" ht="18" customHeight="1" spans="1:15">
      <c r="A57" s="35"/>
      <c r="B57" s="36"/>
      <c r="C57" s="37"/>
      <c r="D57" s="38"/>
      <c r="E57" s="40"/>
      <c r="F57" s="36"/>
      <c r="G57" s="27"/>
      <c r="H57" s="24"/>
      <c r="I57" s="55"/>
      <c r="J57" s="51"/>
      <c r="K57" s="56"/>
      <c r="L57" s="49"/>
      <c r="M57" s="51"/>
      <c r="N57" s="50"/>
      <c r="O57" s="49"/>
    </row>
    <row r="58" s="1" customFormat="1" ht="18" customHeight="1" spans="1:15">
      <c r="A58" s="35"/>
      <c r="B58" s="36"/>
      <c r="C58" s="37"/>
      <c r="D58" s="38"/>
      <c r="E58" s="40"/>
      <c r="F58" s="36"/>
      <c r="G58" s="27"/>
      <c r="H58" s="24"/>
      <c r="I58" s="55"/>
      <c r="J58" s="51"/>
      <c r="K58" s="56"/>
      <c r="L58" s="49"/>
      <c r="M58" s="51"/>
      <c r="N58" s="50"/>
      <c r="O58" s="49"/>
    </row>
    <row r="59" s="1" customFormat="1" ht="18" customHeight="1" spans="1:15">
      <c r="A59" s="35"/>
      <c r="B59" s="36"/>
      <c r="C59" s="37"/>
      <c r="D59" s="38"/>
      <c r="E59" s="40"/>
      <c r="F59" s="36"/>
      <c r="G59" s="27"/>
      <c r="H59" s="24"/>
      <c r="I59" s="55"/>
      <c r="J59" s="51"/>
      <c r="K59" s="56"/>
      <c r="L59" s="49"/>
      <c r="M59" s="51"/>
      <c r="N59" s="50"/>
      <c r="O59" s="49"/>
    </row>
    <row r="60" s="1" customFormat="1" ht="18" customHeight="1" spans="1:15">
      <c r="A60" s="35"/>
      <c r="B60" s="36">
        <f>ROUND(G60/(1+E60),2)</f>
        <v>0</v>
      </c>
      <c r="C60" s="37"/>
      <c r="D60" s="38"/>
      <c r="E60" s="40"/>
      <c r="F60" s="36">
        <f>ROUND(G60/(1+E60)*E60,2)</f>
        <v>0</v>
      </c>
      <c r="G60" s="27"/>
      <c r="H60" s="24"/>
      <c r="I60" s="12"/>
      <c r="J60" s="46"/>
      <c r="K60" s="48"/>
      <c r="L60" s="49"/>
      <c r="M60" s="50"/>
      <c r="N60" s="50"/>
      <c r="O60" s="49"/>
    </row>
    <row r="61" s="1" customFormat="1" ht="18" customHeight="1" spans="1:15">
      <c r="A61" s="35"/>
      <c r="B61" s="36">
        <f>ROUND(G61/(1+E61),2)</f>
        <v>0</v>
      </c>
      <c r="C61" s="37"/>
      <c r="D61" s="38"/>
      <c r="E61" s="40"/>
      <c r="F61" s="36">
        <f>ROUND(G61/(1+E61)*E61,2)</f>
        <v>0</v>
      </c>
      <c r="G61" s="27"/>
      <c r="H61" s="24"/>
      <c r="I61" s="12"/>
      <c r="J61" s="46"/>
      <c r="K61" s="48"/>
      <c r="L61" s="49"/>
      <c r="M61" s="50"/>
      <c r="N61" s="50"/>
      <c r="O61" s="49"/>
    </row>
    <row r="62" s="1" customFormat="1" ht="18" customHeight="1" spans="1:15">
      <c r="A62" s="35"/>
      <c r="B62" s="36">
        <f t="shared" ref="B62:B70" si="10">ROUND(G62/(1+E62),2)</f>
        <v>0</v>
      </c>
      <c r="C62" s="37"/>
      <c r="D62" s="38"/>
      <c r="E62" s="40"/>
      <c r="F62" s="36">
        <f>ROUND(G62/(1+E62)*E62,2)</f>
        <v>0</v>
      </c>
      <c r="G62" s="27"/>
      <c r="H62" s="24" t="s">
        <v>83</v>
      </c>
      <c r="I62" s="12">
        <v>18440</v>
      </c>
      <c r="J62" s="46" t="s">
        <v>84</v>
      </c>
      <c r="K62" s="48" t="s">
        <v>85</v>
      </c>
      <c r="L62" s="49"/>
      <c r="M62" s="50"/>
      <c r="N62" s="50"/>
      <c r="O62" s="49"/>
    </row>
    <row r="63" s="1" customFormat="1" ht="18" customHeight="1" spans="1:15">
      <c r="A63" s="35"/>
      <c r="B63" s="36">
        <f t="shared" si="10"/>
        <v>0</v>
      </c>
      <c r="C63" s="37"/>
      <c r="D63" s="38"/>
      <c r="E63" s="40"/>
      <c r="F63" s="36">
        <f t="shared" ref="F62:F70" si="11">ROUND(G63/(1+E63)*E63,2)</f>
        <v>0</v>
      </c>
      <c r="G63" s="27"/>
      <c r="H63" s="24" t="s">
        <v>83</v>
      </c>
      <c r="I63" s="12">
        <v>62734.49</v>
      </c>
      <c r="J63" s="46" t="s">
        <v>86</v>
      </c>
      <c r="K63" s="48" t="s">
        <v>87</v>
      </c>
      <c r="L63" s="49"/>
      <c r="M63" s="50"/>
      <c r="N63" s="50"/>
      <c r="O63" s="49"/>
    </row>
    <row r="64" s="1" customFormat="1" ht="18" customHeight="1" spans="1:15">
      <c r="A64" s="35"/>
      <c r="B64" s="36">
        <f t="shared" si="10"/>
        <v>123198</v>
      </c>
      <c r="C64" s="37"/>
      <c r="D64" s="38"/>
      <c r="E64" s="40"/>
      <c r="F64" s="36">
        <f t="shared" si="11"/>
        <v>0</v>
      </c>
      <c r="G64" s="27">
        <v>123198</v>
      </c>
      <c r="H64" s="24" t="s">
        <v>83</v>
      </c>
      <c r="I64" s="12">
        <v>123198</v>
      </c>
      <c r="J64" s="46" t="s">
        <v>86</v>
      </c>
      <c r="K64" s="48" t="s">
        <v>88</v>
      </c>
      <c r="L64" s="49"/>
      <c r="M64" s="50"/>
      <c r="N64" s="50"/>
      <c r="O64" s="49"/>
    </row>
    <row r="65" s="1" customFormat="1" ht="18" customHeight="1" spans="1:15">
      <c r="A65" s="35"/>
      <c r="B65" s="36">
        <f t="shared" si="10"/>
        <v>0</v>
      </c>
      <c r="C65" s="37"/>
      <c r="D65" s="38"/>
      <c r="E65" s="40"/>
      <c r="F65" s="36">
        <f t="shared" si="11"/>
        <v>0</v>
      </c>
      <c r="G65" s="27"/>
      <c r="H65" s="24" t="s">
        <v>89</v>
      </c>
      <c r="I65" s="12">
        <v>8110</v>
      </c>
      <c r="J65" s="46" t="s">
        <v>84</v>
      </c>
      <c r="K65" s="48" t="s">
        <v>85</v>
      </c>
      <c r="L65" s="49"/>
      <c r="M65" s="50"/>
      <c r="N65" s="50"/>
      <c r="O65" s="49"/>
    </row>
    <row r="66" s="1" customFormat="1" ht="18" customHeight="1" spans="1:15">
      <c r="A66" s="35"/>
      <c r="B66" s="36">
        <f t="shared" si="10"/>
        <v>0</v>
      </c>
      <c r="C66" s="37"/>
      <c r="D66" s="38"/>
      <c r="E66" s="40"/>
      <c r="F66" s="36">
        <f t="shared" si="11"/>
        <v>0</v>
      </c>
      <c r="G66" s="27"/>
      <c r="H66" s="24" t="s">
        <v>89</v>
      </c>
      <c r="I66" s="12">
        <v>75688.62</v>
      </c>
      <c r="J66" s="46" t="s">
        <v>86</v>
      </c>
      <c r="K66" s="48" t="s">
        <v>87</v>
      </c>
      <c r="L66" s="49"/>
      <c r="M66" s="50"/>
      <c r="N66" s="50"/>
      <c r="O66" s="49"/>
    </row>
    <row r="67" s="1" customFormat="1" ht="18" customHeight="1" spans="1:15">
      <c r="A67" s="35"/>
      <c r="B67" s="36">
        <f t="shared" si="10"/>
        <v>16220</v>
      </c>
      <c r="C67" s="37"/>
      <c r="D67" s="38"/>
      <c r="E67" s="40"/>
      <c r="F67" s="36">
        <f t="shared" si="11"/>
        <v>0</v>
      </c>
      <c r="G67" s="27">
        <v>16220</v>
      </c>
      <c r="H67" s="24" t="s">
        <v>89</v>
      </c>
      <c r="I67" s="12">
        <v>16220</v>
      </c>
      <c r="J67" s="46" t="s">
        <v>86</v>
      </c>
      <c r="K67" s="48" t="s">
        <v>88</v>
      </c>
      <c r="L67" s="49"/>
      <c r="M67" s="50"/>
      <c r="N67" s="50"/>
      <c r="O67" s="49"/>
    </row>
    <row r="68" s="1" customFormat="1" ht="18" customHeight="1" spans="1:15">
      <c r="A68" s="35"/>
      <c r="B68" s="36">
        <f t="shared" si="10"/>
        <v>0</v>
      </c>
      <c r="C68" s="37"/>
      <c r="D68" s="38"/>
      <c r="E68" s="40"/>
      <c r="F68" s="36">
        <f t="shared" si="11"/>
        <v>0</v>
      </c>
      <c r="G68" s="27"/>
      <c r="H68" s="24" t="s">
        <v>90</v>
      </c>
      <c r="I68" s="12">
        <v>10256</v>
      </c>
      <c r="J68" s="46" t="s">
        <v>84</v>
      </c>
      <c r="K68" s="48" t="s">
        <v>85</v>
      </c>
      <c r="L68" s="49"/>
      <c r="M68" s="50"/>
      <c r="N68" s="50"/>
      <c r="O68" s="49"/>
    </row>
    <row r="69" s="1" customFormat="1" ht="18" customHeight="1" spans="1:15">
      <c r="A69" s="35"/>
      <c r="B69" s="36">
        <f t="shared" si="10"/>
        <v>0</v>
      </c>
      <c r="C69" s="37"/>
      <c r="D69" s="38"/>
      <c r="E69" s="40"/>
      <c r="F69" s="36">
        <f t="shared" si="11"/>
        <v>0</v>
      </c>
      <c r="G69" s="27"/>
      <c r="H69" s="24" t="s">
        <v>90</v>
      </c>
      <c r="I69" s="12">
        <v>42074</v>
      </c>
      <c r="J69" s="46" t="s">
        <v>86</v>
      </c>
      <c r="K69" s="48" t="s">
        <v>87</v>
      </c>
      <c r="L69" s="49"/>
      <c r="M69" s="50"/>
      <c r="N69" s="50"/>
      <c r="O69" s="49"/>
    </row>
    <row r="70" s="1" customFormat="1" ht="18" customHeight="1" spans="1:15">
      <c r="A70" s="35"/>
      <c r="B70" s="36">
        <f t="shared" si="10"/>
        <v>20512</v>
      </c>
      <c r="C70" s="37"/>
      <c r="D70" s="38"/>
      <c r="E70" s="40"/>
      <c r="F70" s="36">
        <f t="shared" si="11"/>
        <v>0</v>
      </c>
      <c r="G70" s="27">
        <v>20512</v>
      </c>
      <c r="H70" s="24" t="s">
        <v>90</v>
      </c>
      <c r="I70" s="12">
        <v>20512</v>
      </c>
      <c r="J70" s="46" t="s">
        <v>86</v>
      </c>
      <c r="K70" s="48" t="s">
        <v>88</v>
      </c>
      <c r="L70" s="49"/>
      <c r="M70" s="50"/>
      <c r="N70" s="50"/>
      <c r="O70" s="49"/>
    </row>
    <row r="71" s="1" customFormat="1" ht="18" customHeight="1" spans="1:15">
      <c r="A71" s="35"/>
      <c r="B71" s="36"/>
      <c r="C71" s="37"/>
      <c r="D71" s="38"/>
      <c r="E71" s="40"/>
      <c r="F71" s="36"/>
      <c r="G71" s="27"/>
      <c r="H71" s="24" t="s">
        <v>91</v>
      </c>
      <c r="I71" s="12">
        <v>41024</v>
      </c>
      <c r="J71" s="46" t="s">
        <v>84</v>
      </c>
      <c r="K71" s="48" t="s">
        <v>85</v>
      </c>
      <c r="L71" s="49"/>
      <c r="M71" s="50"/>
      <c r="N71" s="50"/>
      <c r="O71" s="49"/>
    </row>
    <row r="72" s="1" customFormat="1" ht="18" customHeight="1" spans="1:15">
      <c r="A72" s="35"/>
      <c r="B72" s="36">
        <f>ROUND(G72/(1+E72),2)</f>
        <v>0</v>
      </c>
      <c r="C72" s="37"/>
      <c r="D72" s="38"/>
      <c r="E72" s="40"/>
      <c r="F72" s="36">
        <f>ROUND(G72/(1+E72)*E72,2)</f>
        <v>0</v>
      </c>
      <c r="G72" s="27"/>
      <c r="H72" s="24" t="s">
        <v>91</v>
      </c>
      <c r="I72" s="12">
        <v>138303.96</v>
      </c>
      <c r="J72" s="46" t="s">
        <v>86</v>
      </c>
      <c r="K72" s="48" t="s">
        <v>87</v>
      </c>
      <c r="L72" s="49"/>
      <c r="M72" s="50"/>
      <c r="N72" s="50"/>
      <c r="O72" s="49"/>
    </row>
    <row r="73" s="1" customFormat="1" ht="18" customHeight="1" spans="1:15">
      <c r="A73" s="35"/>
      <c r="B73" s="36">
        <f>ROUND(G73/(1+E73),2)</f>
        <v>0</v>
      </c>
      <c r="C73" s="37"/>
      <c r="D73" s="38"/>
      <c r="E73" s="40"/>
      <c r="F73" s="36">
        <f>ROUND(G73/(1+E73)*E73,2)</f>
        <v>0</v>
      </c>
      <c r="G73" s="27"/>
      <c r="H73" s="24" t="s">
        <v>91</v>
      </c>
      <c r="I73" s="12">
        <v>6000</v>
      </c>
      <c r="J73" s="46" t="s">
        <v>86</v>
      </c>
      <c r="K73" s="48" t="s">
        <v>92</v>
      </c>
      <c r="L73" s="49"/>
      <c r="M73" s="50"/>
      <c r="N73" s="50"/>
      <c r="O73" s="49"/>
    </row>
    <row r="74" s="1" customFormat="1" ht="18" customHeight="1" spans="1:15">
      <c r="A74" s="35"/>
      <c r="B74" s="36">
        <f>ROUND(G74/(1+E74),2)</f>
        <v>82048</v>
      </c>
      <c r="C74" s="37"/>
      <c r="D74" s="38"/>
      <c r="E74" s="40"/>
      <c r="F74" s="36">
        <f>ROUND(G74/(1+E74)*E74,2)</f>
        <v>0</v>
      </c>
      <c r="G74" s="27">
        <v>82048</v>
      </c>
      <c r="H74" s="24" t="s">
        <v>91</v>
      </c>
      <c r="I74" s="12">
        <v>82048</v>
      </c>
      <c r="J74" s="46" t="s">
        <v>86</v>
      </c>
      <c r="K74" s="48" t="s">
        <v>88</v>
      </c>
      <c r="L74" s="49"/>
      <c r="M74" s="50"/>
      <c r="N74" s="50"/>
      <c r="O74" s="49"/>
    </row>
    <row r="75" ht="18" customHeight="1" spans="1:15">
      <c r="A75" s="31" t="s">
        <v>22</v>
      </c>
      <c r="B75" s="30">
        <f>SUM(B19:B74)</f>
        <v>1468094.5</v>
      </c>
      <c r="C75" s="31"/>
      <c r="D75" s="57"/>
      <c r="E75" s="57"/>
      <c r="F75" s="32">
        <f>SUM(F19:F74)</f>
        <v>26883.5</v>
      </c>
      <c r="G75" s="58">
        <f>SUM(G19:G74)</f>
        <v>1494978</v>
      </c>
      <c r="H75" s="59"/>
      <c r="I75" s="31">
        <f>SUM(I19:I74)</f>
        <v>9136000</v>
      </c>
      <c r="J75" s="68"/>
      <c r="K75" s="57"/>
      <c r="L75" s="33"/>
      <c r="M75" s="46"/>
      <c r="N75" s="46"/>
      <c r="O75" s="33"/>
    </row>
    <row r="76" ht="18" customHeight="1" spans="1:14">
      <c r="A76" s="60" t="s">
        <v>93</v>
      </c>
      <c r="B76" s="61">
        <f>B16*0.936</f>
        <v>7920659.73137614</v>
      </c>
      <c r="C76" s="60"/>
      <c r="D76" s="62"/>
      <c r="E76" s="62"/>
      <c r="F76" s="61"/>
      <c r="G76" s="61">
        <f>G16-G75</f>
        <v>7728867.2</v>
      </c>
      <c r="H76" s="23" t="s">
        <v>94</v>
      </c>
      <c r="I76" s="31">
        <f>I16-I75</f>
        <v>63000</v>
      </c>
      <c r="J76" s="6"/>
      <c r="K76" s="69"/>
      <c r="M76" s="63"/>
      <c r="N76" s="63"/>
    </row>
    <row r="77" ht="18" customHeight="1" spans="1:14">
      <c r="A77" s="60" t="s">
        <v>95</v>
      </c>
      <c r="B77" s="61">
        <f>B76-B75</f>
        <v>6452565.23137614</v>
      </c>
      <c r="C77" s="60"/>
      <c r="D77" s="62"/>
      <c r="E77" s="62"/>
      <c r="F77" s="61"/>
      <c r="G77" s="61"/>
      <c r="H77" s="63" t="s">
        <v>85</v>
      </c>
      <c r="I77" s="61">
        <f>I71+I68+I65+I62</f>
        <v>77830</v>
      </c>
      <c r="J77" s="6"/>
      <c r="K77" s="69"/>
      <c r="M77" s="63"/>
      <c r="N77" s="63"/>
    </row>
    <row r="78" ht="18" customHeight="1" spans="1:9">
      <c r="A78" s="2" t="s">
        <v>96</v>
      </c>
      <c r="C78" s="2"/>
      <c r="H78" s="4" t="s">
        <v>97</v>
      </c>
      <c r="I78" s="3">
        <f>I74+I70+I67+I64</f>
        <v>241978</v>
      </c>
    </row>
    <row r="79" ht="18" customHeight="1" spans="1:9">
      <c r="A79" s="23" t="s">
        <v>98</v>
      </c>
      <c r="B79" s="22" t="s">
        <v>99</v>
      </c>
      <c r="C79" s="33"/>
      <c r="D79" s="23" t="s">
        <v>98</v>
      </c>
      <c r="E79" s="21" t="s">
        <v>16</v>
      </c>
      <c r="F79" s="22" t="s">
        <v>99</v>
      </c>
      <c r="H79" s="4" t="s">
        <v>87</v>
      </c>
      <c r="I79" s="3">
        <f>I72+I69+I66+I63</f>
        <v>318801.07</v>
      </c>
    </row>
    <row r="80" ht="18" customHeight="1" spans="1:6">
      <c r="A80" s="33" t="s">
        <v>100</v>
      </c>
      <c r="B80" s="18">
        <f>(B76-B75)*0.25</f>
        <v>1613141.30784404</v>
      </c>
      <c r="C80" s="33"/>
      <c r="D80" s="29" t="s">
        <v>101</v>
      </c>
      <c r="E80" s="23" t="s">
        <v>102</v>
      </c>
      <c r="F80" s="32">
        <f>F16-F75</f>
        <v>565473.531192661</v>
      </c>
    </row>
    <row r="81" ht="18" customHeight="1" spans="1:6">
      <c r="A81" s="33" t="s">
        <v>103</v>
      </c>
      <c r="B81" s="64">
        <f>G7*0.0003</f>
        <v>1238.4</v>
      </c>
      <c r="C81" s="33"/>
      <c r="D81" s="65" t="s">
        <v>104</v>
      </c>
      <c r="E81" s="14">
        <v>0.07</v>
      </c>
      <c r="F81" s="12">
        <f>F80*E81</f>
        <v>39583.1471834863</v>
      </c>
    </row>
    <row r="82" ht="18" customHeight="1" spans="1:6">
      <c r="A82" s="33" t="s">
        <v>105</v>
      </c>
      <c r="B82" s="64">
        <f>B16*0.0006</f>
        <v>5077.34598165137</v>
      </c>
      <c r="C82" s="33"/>
      <c r="D82" s="65" t="s">
        <v>106</v>
      </c>
      <c r="E82" s="14">
        <v>0.03</v>
      </c>
      <c r="F82" s="12">
        <f>F80*E82</f>
        <v>16964.2059357798</v>
      </c>
    </row>
    <row r="83" ht="18" customHeight="1" spans="1:6">
      <c r="A83" s="33"/>
      <c r="B83" s="66"/>
      <c r="C83" s="33"/>
      <c r="D83" s="65" t="s">
        <v>107</v>
      </c>
      <c r="E83" s="14">
        <v>0.02</v>
      </c>
      <c r="F83" s="12">
        <f>F80*E83</f>
        <v>11309.4706238532</v>
      </c>
    </row>
    <row r="84" ht="18" customHeight="1" spans="1:6">
      <c r="A84" s="29" t="s">
        <v>108</v>
      </c>
      <c r="B84" s="67">
        <f>SUM(B80:B83)</f>
        <v>1619457.05382569</v>
      </c>
      <c r="C84" s="33"/>
      <c r="D84" s="34" t="s">
        <v>108</v>
      </c>
      <c r="E84" s="29"/>
      <c r="F84" s="32">
        <f>SUM(F80:F83)</f>
        <v>633330.35493578</v>
      </c>
    </row>
    <row r="85" ht="18" customHeight="1" spans="3:6">
      <c r="C85" s="2"/>
      <c r="D85" s="12" t="s">
        <v>103</v>
      </c>
      <c r="E85" s="54">
        <v>0.0003</v>
      </c>
      <c r="F85" s="12">
        <f>G16*E85</f>
        <v>2767.15356</v>
      </c>
    </row>
    <row r="86" ht="18" customHeight="1" spans="3:6">
      <c r="C86" s="2"/>
      <c r="D86" s="12" t="s">
        <v>105</v>
      </c>
      <c r="E86" s="54">
        <v>0.0006</v>
      </c>
      <c r="F86" s="12">
        <f>B80</f>
        <v>1613141.30784404</v>
      </c>
    </row>
    <row r="87" ht="18" customHeight="1" spans="3:6">
      <c r="C87" s="2"/>
      <c r="D87" s="21" t="s">
        <v>108</v>
      </c>
      <c r="E87" s="57"/>
      <c r="F87" s="31">
        <f>F86+F85</f>
        <v>1615908.46140404</v>
      </c>
    </row>
    <row r="88" ht="18" customHeight="1" spans="3:6">
      <c r="C88" s="2"/>
      <c r="D88" s="21" t="s">
        <v>22</v>
      </c>
      <c r="E88" s="31"/>
      <c r="F88" s="31">
        <f>F84+F87</f>
        <v>2249238.81633982</v>
      </c>
    </row>
    <row r="89" ht="18" customHeight="1" spans="3:6">
      <c r="C89" s="2"/>
      <c r="D89" s="31" t="s">
        <v>100</v>
      </c>
      <c r="E89" s="57"/>
      <c r="F89" s="31"/>
    </row>
    <row r="90" ht="18" customHeight="1" spans="3:3">
      <c r="C90" s="2"/>
    </row>
    <row r="91" ht="18" customHeight="1" spans="3:3">
      <c r="C91" s="2"/>
    </row>
    <row r="92" ht="18" customHeight="1" spans="3:3">
      <c r="C92" s="2"/>
    </row>
    <row r="93" spans="3:3">
      <c r="C93" s="2"/>
    </row>
    <row r="94" spans="3:3">
      <c r="C94" s="2"/>
    </row>
    <row r="95" spans="3:3">
      <c r="C95" s="2"/>
    </row>
    <row r="96" spans="3:3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  <row r="105" spans="3:3">
      <c r="C105" s="2"/>
    </row>
    <row r="106" spans="3:3">
      <c r="C106" s="2"/>
    </row>
    <row r="107" spans="3:3">
      <c r="C107" s="2"/>
    </row>
    <row r="108" spans="3:3">
      <c r="C108" s="2"/>
    </row>
  </sheetData>
  <autoFilter ref="A18:O8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2021-10-25T02:36:07Z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AEB5A222EF1148D3B58CE359E58BCAE1</vt:lpwstr>
  </property>
</Properties>
</file>