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新" sheetId="2" r:id="rId1"/>
    <sheet name="旧" sheetId="1" r:id="rId2"/>
  </sheets>
  <definedNames>
    <definedName name="_xlnm._FilterDatabase" localSheetId="0" hidden="1">新!$A$12:$T$47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3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40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1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<sst xmlns="http://schemas.openxmlformats.org/spreadsheetml/2006/main" count="230" uniqueCount="79">
  <si>
    <t>C10269  G6高速公路巴彦淖尔段施划标线工程</t>
  </si>
  <si>
    <t>中标日期</t>
  </si>
  <si>
    <t>中标价</t>
  </si>
  <si>
    <t>负责人</t>
  </si>
  <si>
    <t>刘忠</t>
  </si>
  <si>
    <t>建设单位</t>
  </si>
  <si>
    <t>内蒙古高等级公路建设开发有限责任公司巴彦淖尔分公司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</si>
  <si>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</si>
  <si>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</si>
  <si>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</si>
  <si>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</si>
  <si>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</si>
  <si>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</si>
  <si>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</si>
  <si>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</si>
  <si>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</si>
  <si>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</si>
  <si>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</si>
  <si>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</si>
  <si>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</si>
  <si>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</si>
  <si>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</si>
  <si>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新中行</t>
  </si>
  <si>
    <t>合计</t>
  </si>
  <si>
    <t>材料发票：</t>
  </si>
  <si>
    <t>剩余工程款：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</si>
  <si>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</si>
  <si>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</si>
  <si>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</si>
  <si>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</si>
  <si>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</si>
  <si>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</si>
  <si>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</si>
  <si>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</si>
  <si>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</si>
  <si>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</si>
  <si>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</si>
  <si>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</si>
  <si>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</si>
  <si>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天途路业集团南通交通科技有限公司</t>
  </si>
  <si>
    <t>涂料</t>
  </si>
  <si>
    <t>普代</t>
  </si>
  <si>
    <t>袁源</t>
  </si>
  <si>
    <t>徽行</t>
  </si>
  <si>
    <t>徐创国</t>
  </si>
  <si>
    <t>标线材料</t>
  </si>
  <si>
    <t>18-10-</t>
  </si>
  <si>
    <t>郭勇</t>
  </si>
  <si>
    <t>21/5/</t>
  </si>
  <si>
    <t>退周转金</t>
  </si>
  <si>
    <t>扣</t>
  </si>
  <si>
    <t>转账手续费</t>
  </si>
  <si>
    <t>补扣</t>
  </si>
  <si>
    <t>企税1.6%（补扣)</t>
  </si>
  <si>
    <t>暂扣</t>
  </si>
  <si>
    <t>1%风险金</t>
  </si>
  <si>
    <t>代办费</t>
  </si>
  <si>
    <t>企税1.6%</t>
  </si>
  <si>
    <t>增值税及附加</t>
  </si>
  <si>
    <t>管理费 （合同价）</t>
  </si>
  <si>
    <t>应提供成本</t>
  </si>
  <si>
    <t>可支付金额</t>
  </si>
  <si>
    <t>尚需提供成本</t>
  </si>
  <si>
    <t>公司代缴税金：</t>
  </si>
  <si>
    <t>税种</t>
  </si>
  <si>
    <t>税额</t>
  </si>
  <si>
    <t>18.12月开票扣税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</si>
  <si>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</si>
  <si>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</si>
  <si>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</si>
  <si>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</si>
  <si>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</si>
  <si>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</si>
  <si>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</si>
  <si>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</si>
  <si>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</si>
  <si>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</si>
  <si>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补扣企税（总算）</t>
  </si>
  <si>
    <t>G6高速公路巴彦淖尔段施划标线工程</t>
  </si>
</sst>
</file>

<file path=xl/styles.xml><?xml version="1.0" encoding="utf-8"?>
<styleSheet xmlns="http://schemas.openxmlformats.org/spreadsheetml/2006/main">
  <numFmts count="9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81">
    <xf numFmtId="0" fontId="0" fillId="0" borderId="0" xfId="0"/>
    <xf numFmtId="0" fontId="1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8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1" fillId="2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 applyProtection="1">
      <alignment horizontal="center" vertical="center" wrapText="1"/>
    </xf>
    <xf numFmtId="176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/>
    </xf>
    <xf numFmtId="43" fontId="4" fillId="0" borderId="0" xfId="8" applyFont="1" applyAlignment="1">
      <alignment horizont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3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8" fontId="1" fillId="6" borderId="2" xfId="0" applyNumberFormat="1" applyFont="1" applyFill="1" applyBorder="1" applyAlignment="1">
      <alignment vertical="center"/>
    </xf>
    <xf numFmtId="178" fontId="6" fillId="6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178" fontId="7" fillId="6" borderId="2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4"/>
  <sheetViews>
    <sheetView tabSelected="1" workbookViewId="0">
      <selection activeCell="I19" sqref="I19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13.5" style="3" customWidth="1"/>
    <col min="10" max="10" width="13.108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9" width="9" style="6"/>
    <col min="20" max="20" width="15.3333333333333" style="6" customWidth="1"/>
    <col min="21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66">
        <v>43335</v>
      </c>
      <c r="C2" s="11" t="s">
        <v>2</v>
      </c>
      <c r="D2" s="67">
        <v>1066344.8</v>
      </c>
      <c r="E2" s="13" t="s">
        <v>3</v>
      </c>
      <c r="F2" s="13" t="s">
        <v>4</v>
      </c>
      <c r="G2" s="14" t="s">
        <v>5</v>
      </c>
      <c r="H2" s="15" t="s">
        <v>6</v>
      </c>
      <c r="I2" s="49"/>
      <c r="J2" s="50"/>
      <c r="K2" s="17"/>
      <c r="L2" s="17"/>
    </row>
    <row r="3" ht="18" customHeight="1" spans="1:12">
      <c r="A3" s="9" t="s">
        <v>7</v>
      </c>
      <c r="B3" s="16"/>
      <c r="C3" s="11" t="s">
        <v>8</v>
      </c>
      <c r="D3" s="13">
        <v>987427</v>
      </c>
      <c r="H3" s="17"/>
      <c r="I3" s="51"/>
      <c r="J3" s="17"/>
      <c r="K3" s="17"/>
      <c r="L3" s="17"/>
    </row>
    <row r="4" ht="18" customHeight="1" spans="1:12">
      <c r="A4" s="2" t="s">
        <v>9</v>
      </c>
      <c r="H4" s="17"/>
      <c r="I4" s="51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>
        <v>43451</v>
      </c>
      <c r="B7" s="11">
        <f>G7/(1+C7+E7)</f>
        <v>895491.818181818</v>
      </c>
      <c r="C7" s="23">
        <v>0.02</v>
      </c>
      <c r="D7" s="68">
        <f>G7/(1+E7+C7)*C7</f>
        <v>17909.8363636364</v>
      </c>
      <c r="E7" s="23">
        <v>0.08</v>
      </c>
      <c r="F7" s="11">
        <f>G7/(1+C7+E7)*E7</f>
        <v>71639.3454545454</v>
      </c>
      <c r="G7" s="69">
        <v>985041</v>
      </c>
      <c r="H7" s="21">
        <v>43462</v>
      </c>
      <c r="I7" s="11">
        <v>493000</v>
      </c>
      <c r="J7" s="53" t="s">
        <v>21</v>
      </c>
    </row>
    <row r="8" ht="18" customHeight="1" spans="1:10">
      <c r="A8" s="21"/>
      <c r="B8" s="11">
        <f>G8/(1+C8+E8)</f>
        <v>0</v>
      </c>
      <c r="C8" s="23">
        <v>0.02</v>
      </c>
      <c r="D8" s="68">
        <f>G8/(1+E8+C8)*C8</f>
        <v>0</v>
      </c>
      <c r="E8" s="23">
        <v>0.08</v>
      </c>
      <c r="F8" s="11">
        <f>G8/(1+C8+E8)*E8</f>
        <v>0</v>
      </c>
      <c r="G8" s="69"/>
      <c r="H8" s="21">
        <v>43719</v>
      </c>
      <c r="I8" s="11">
        <v>442789</v>
      </c>
      <c r="J8" s="53" t="s">
        <v>21</v>
      </c>
    </row>
    <row r="9" ht="18" customHeight="1" spans="1:10">
      <c r="A9" s="21"/>
      <c r="B9" s="11">
        <f>G9/(1+C9+E9)</f>
        <v>0</v>
      </c>
      <c r="C9" s="23">
        <v>0.02</v>
      </c>
      <c r="D9" s="68">
        <f>G9/(1+E9+C9)*C9</f>
        <v>0</v>
      </c>
      <c r="E9" s="23">
        <v>0.08</v>
      </c>
      <c r="F9" s="11">
        <f>G9/(1+C9+E9)*E9</f>
        <v>0</v>
      </c>
      <c r="G9" s="69"/>
      <c r="H9" s="21">
        <v>44279</v>
      </c>
      <c r="I9" s="11">
        <v>49252</v>
      </c>
      <c r="J9" s="53" t="s">
        <v>22</v>
      </c>
    </row>
    <row r="10" ht="18" customHeight="1" spans="1:10">
      <c r="A10" s="26" t="s">
        <v>23</v>
      </c>
      <c r="B10" s="70">
        <f>SUM(B7:B9)</f>
        <v>895491.818181818</v>
      </c>
      <c r="C10" s="28"/>
      <c r="D10" s="28">
        <f>SUM(D7:D9)</f>
        <v>17909.8363636364</v>
      </c>
      <c r="E10" s="28"/>
      <c r="F10" s="71">
        <f>SUM(F7:F9)</f>
        <v>71639.3454545454</v>
      </c>
      <c r="G10" s="28">
        <f>SUM(G7:G9)</f>
        <v>985041</v>
      </c>
      <c r="H10" s="31"/>
      <c r="I10" s="28">
        <f>SUM(I7:I9)</f>
        <v>985041</v>
      </c>
      <c r="J10" s="22"/>
    </row>
    <row r="11" ht="18" customHeight="1" spans="1:12">
      <c r="A11" s="2" t="s">
        <v>24</v>
      </c>
      <c r="H11" s="4" t="s">
        <v>25</v>
      </c>
      <c r="I11" s="3">
        <f>D3-I10</f>
        <v>2386</v>
      </c>
      <c r="J11" s="4"/>
      <c r="K11" s="4"/>
      <c r="L11" s="5"/>
    </row>
    <row r="12" ht="18" customHeight="1" spans="1:15">
      <c r="A12" s="32" t="s">
        <v>26</v>
      </c>
      <c r="B12" s="19" t="s">
        <v>27</v>
      </c>
      <c r="C12" s="18" t="s">
        <v>28</v>
      </c>
      <c r="D12" s="18" t="s">
        <v>29</v>
      </c>
      <c r="E12" s="18" t="s">
        <v>16</v>
      </c>
      <c r="F12" s="19" t="s">
        <v>30</v>
      </c>
      <c r="G12" s="19" t="s">
        <v>14</v>
      </c>
      <c r="H12" s="18" t="s">
        <v>31</v>
      </c>
      <c r="I12" s="19" t="s">
        <v>32</v>
      </c>
      <c r="J12" s="18" t="s">
        <v>20</v>
      </c>
      <c r="K12" s="54" t="s">
        <v>33</v>
      </c>
      <c r="L12" s="20" t="s">
        <v>34</v>
      </c>
      <c r="M12" s="20" t="s">
        <v>35</v>
      </c>
      <c r="N12" s="20" t="s">
        <v>36</v>
      </c>
      <c r="O12" s="20" t="s">
        <v>37</v>
      </c>
    </row>
    <row r="13" s="1" customFormat="1" ht="18" customHeight="1" spans="1:15">
      <c r="A13" s="33">
        <v>43435</v>
      </c>
      <c r="B13" s="72">
        <f t="shared" ref="B13:B32" si="0">ROUND(G13/(1+E13),2)</f>
        <v>324224.14</v>
      </c>
      <c r="C13" s="34"/>
      <c r="D13" s="35" t="s">
        <v>38</v>
      </c>
      <c r="E13" s="36">
        <v>0.16</v>
      </c>
      <c r="F13" s="72">
        <f t="shared" ref="F13:F32" si="1">ROUND(G13/(1+E13)*E13,2)</f>
        <v>51875.86</v>
      </c>
      <c r="G13" s="69">
        <f>61100+105000*3</f>
        <v>376100</v>
      </c>
      <c r="H13" s="21"/>
      <c r="I13" s="22"/>
      <c r="J13" s="52"/>
      <c r="K13" s="55" t="s">
        <v>39</v>
      </c>
      <c r="L13" s="56" t="s">
        <v>40</v>
      </c>
      <c r="M13" s="57"/>
      <c r="N13" s="57"/>
      <c r="O13" s="56"/>
    </row>
    <row r="14" s="1" customFormat="1" ht="18" customHeight="1" spans="1:15">
      <c r="A14" s="33">
        <v>43435</v>
      </c>
      <c r="B14" s="72">
        <f t="shared" si="0"/>
        <v>99995</v>
      </c>
      <c r="C14" s="34"/>
      <c r="D14" s="35" t="s">
        <v>41</v>
      </c>
      <c r="E14" s="36"/>
      <c r="F14" s="72">
        <f t="shared" si="1"/>
        <v>0</v>
      </c>
      <c r="G14" s="69">
        <v>99995</v>
      </c>
      <c r="H14" s="21">
        <v>43737</v>
      </c>
      <c r="I14" s="77">
        <v>99995</v>
      </c>
      <c r="J14" s="52" t="s">
        <v>21</v>
      </c>
      <c r="K14" s="55" t="s">
        <v>42</v>
      </c>
      <c r="L14" s="56" t="s">
        <v>40</v>
      </c>
      <c r="M14" s="57"/>
      <c r="N14" s="57"/>
      <c r="O14" s="56"/>
    </row>
    <row r="15" s="1" customFormat="1" ht="18" customHeight="1" spans="1:15">
      <c r="A15" s="33">
        <v>43435</v>
      </c>
      <c r="B15" s="72">
        <f t="shared" si="0"/>
        <v>450000</v>
      </c>
      <c r="C15" s="34"/>
      <c r="D15" s="35" t="s">
        <v>41</v>
      </c>
      <c r="E15" s="36"/>
      <c r="F15" s="72">
        <f t="shared" si="1"/>
        <v>0</v>
      </c>
      <c r="G15" s="69">
        <v>450000</v>
      </c>
      <c r="H15" s="21">
        <v>43469</v>
      </c>
      <c r="I15" s="77">
        <v>435105</v>
      </c>
      <c r="J15" s="52" t="s">
        <v>43</v>
      </c>
      <c r="K15" s="55" t="s">
        <v>44</v>
      </c>
      <c r="L15" s="56" t="s">
        <v>45</v>
      </c>
      <c r="M15" s="57"/>
      <c r="N15" s="57"/>
      <c r="O15" s="56"/>
    </row>
    <row r="16" s="1" customFormat="1" ht="18" customHeight="1" spans="1:15">
      <c r="A16" s="33"/>
      <c r="B16" s="72">
        <f t="shared" si="0"/>
        <v>0</v>
      </c>
      <c r="C16" s="34"/>
      <c r="D16" s="35"/>
      <c r="E16" s="36"/>
      <c r="F16" s="72">
        <f t="shared" si="1"/>
        <v>0</v>
      </c>
      <c r="G16" s="69"/>
      <c r="H16" s="21" t="s">
        <v>46</v>
      </c>
      <c r="I16" s="77">
        <v>-200000</v>
      </c>
      <c r="J16" s="52" t="s">
        <v>43</v>
      </c>
      <c r="K16" s="55" t="s">
        <v>47</v>
      </c>
      <c r="L16" s="56"/>
      <c r="M16" s="57"/>
      <c r="N16" s="57"/>
      <c r="O16" s="56"/>
    </row>
    <row r="17" ht="18" customHeight="1" spans="1:15">
      <c r="A17" s="33"/>
      <c r="B17" s="72">
        <f t="shared" si="0"/>
        <v>0</v>
      </c>
      <c r="C17" s="37"/>
      <c r="D17" s="35"/>
      <c r="E17" s="38"/>
      <c r="F17" s="72">
        <f t="shared" si="1"/>
        <v>0</v>
      </c>
      <c r="G17" s="73"/>
      <c r="H17" s="21" t="s">
        <v>46</v>
      </c>
      <c r="I17" s="77">
        <v>200000</v>
      </c>
      <c r="J17" s="52" t="s">
        <v>21</v>
      </c>
      <c r="K17" s="58" t="s">
        <v>39</v>
      </c>
      <c r="L17" s="31"/>
      <c r="M17" s="52"/>
      <c r="N17" s="52"/>
      <c r="O17" s="31"/>
    </row>
    <row r="18" s="1" customFormat="1" ht="18" customHeight="1" spans="1:15">
      <c r="A18" s="33"/>
      <c r="B18" s="72">
        <f t="shared" si="0"/>
        <v>0</v>
      </c>
      <c r="C18" s="34"/>
      <c r="D18" s="35"/>
      <c r="E18" s="36"/>
      <c r="F18" s="72">
        <f t="shared" si="1"/>
        <v>0</v>
      </c>
      <c r="G18" s="69"/>
      <c r="H18" s="21" t="s">
        <v>46</v>
      </c>
      <c r="I18" s="77">
        <v>-176100</v>
      </c>
      <c r="J18" s="52" t="s">
        <v>43</v>
      </c>
      <c r="K18" s="55" t="s">
        <v>47</v>
      </c>
      <c r="L18" s="56"/>
      <c r="M18" s="57"/>
      <c r="N18" s="57"/>
      <c r="O18" s="56"/>
    </row>
    <row r="19" s="1" customFormat="1" ht="18" customHeight="1" spans="1:15">
      <c r="A19" s="33"/>
      <c r="B19" s="72">
        <f t="shared" si="0"/>
        <v>0</v>
      </c>
      <c r="C19" s="34"/>
      <c r="D19" s="35"/>
      <c r="E19" s="36"/>
      <c r="F19" s="72">
        <f t="shared" si="1"/>
        <v>0</v>
      </c>
      <c r="G19" s="69"/>
      <c r="H19" s="21" t="s">
        <v>46</v>
      </c>
      <c r="I19" s="77">
        <v>176100</v>
      </c>
      <c r="J19" s="52" t="s">
        <v>21</v>
      </c>
      <c r="K19" s="55" t="s">
        <v>39</v>
      </c>
      <c r="L19" s="56"/>
      <c r="M19" s="57"/>
      <c r="N19" s="57"/>
      <c r="O19" s="56"/>
    </row>
    <row r="20" s="1" customFormat="1" ht="18" customHeight="1" spans="1:15">
      <c r="A20" s="33"/>
      <c r="B20" s="72">
        <f t="shared" si="0"/>
        <v>0</v>
      </c>
      <c r="C20" s="34"/>
      <c r="D20" s="35"/>
      <c r="E20" s="36"/>
      <c r="F20" s="72">
        <f t="shared" si="1"/>
        <v>0</v>
      </c>
      <c r="G20" s="69"/>
      <c r="H20" s="21">
        <v>43735</v>
      </c>
      <c r="I20" s="77">
        <v>318019</v>
      </c>
      <c r="J20" s="52" t="s">
        <v>43</v>
      </c>
      <c r="K20" s="55" t="s">
        <v>47</v>
      </c>
      <c r="L20" s="56"/>
      <c r="M20" s="57"/>
      <c r="N20" s="57"/>
      <c r="O20" s="56"/>
    </row>
    <row r="21" s="1" customFormat="1" ht="18" customHeight="1" spans="1:15">
      <c r="A21" s="33"/>
      <c r="B21" s="72">
        <f t="shared" si="0"/>
        <v>0</v>
      </c>
      <c r="C21" s="34"/>
      <c r="D21" s="35"/>
      <c r="E21" s="36"/>
      <c r="F21" s="72">
        <f t="shared" si="1"/>
        <v>0</v>
      </c>
      <c r="G21" s="69"/>
      <c r="H21" s="21">
        <v>43737</v>
      </c>
      <c r="I21" s="77">
        <v>14895</v>
      </c>
      <c r="J21" s="52" t="s">
        <v>43</v>
      </c>
      <c r="K21" s="55" t="s">
        <v>44</v>
      </c>
      <c r="L21" s="56" t="s">
        <v>45</v>
      </c>
      <c r="M21" s="57"/>
      <c r="N21" s="57"/>
      <c r="O21" s="56"/>
    </row>
    <row r="22" s="1" customFormat="1" ht="18" customHeight="1" spans="1:15">
      <c r="A22" s="33"/>
      <c r="B22" s="72">
        <f t="shared" si="0"/>
        <v>0</v>
      </c>
      <c r="C22" s="34"/>
      <c r="D22" s="35"/>
      <c r="E22" s="36"/>
      <c r="F22" s="72">
        <f t="shared" si="1"/>
        <v>0</v>
      </c>
      <c r="G22" s="69"/>
      <c r="H22" s="74" t="s">
        <v>48</v>
      </c>
      <c r="I22" s="78">
        <v>47769.34</v>
      </c>
      <c r="J22" s="61" t="s">
        <v>43</v>
      </c>
      <c r="K22" s="62" t="s">
        <v>47</v>
      </c>
      <c r="L22" s="79" t="s">
        <v>49</v>
      </c>
      <c r="M22" s="57"/>
      <c r="N22" s="57"/>
      <c r="O22" s="56"/>
    </row>
    <row r="23" s="1" customFormat="1" ht="18" customHeight="1" spans="1:15">
      <c r="A23" s="33"/>
      <c r="B23" s="72">
        <f t="shared" si="0"/>
        <v>0</v>
      </c>
      <c r="C23" s="34"/>
      <c r="D23" s="35"/>
      <c r="E23" s="36"/>
      <c r="F23" s="72">
        <f t="shared" si="1"/>
        <v>0</v>
      </c>
      <c r="G23" s="69"/>
      <c r="H23" s="21"/>
      <c r="I23" s="77"/>
      <c r="J23" s="52"/>
      <c r="K23" s="55"/>
      <c r="L23" s="56"/>
      <c r="M23" s="57"/>
      <c r="N23" s="57"/>
      <c r="O23" s="56"/>
    </row>
    <row r="24" s="1" customFormat="1" ht="18" customHeight="1" spans="1:15">
      <c r="A24" s="33"/>
      <c r="B24" s="72">
        <f t="shared" si="0"/>
        <v>0</v>
      </c>
      <c r="C24" s="34"/>
      <c r="D24" s="35"/>
      <c r="E24" s="36"/>
      <c r="F24" s="72">
        <f t="shared" si="1"/>
        <v>0</v>
      </c>
      <c r="G24" s="69"/>
      <c r="H24" s="21"/>
      <c r="I24" s="77"/>
      <c r="J24" s="52"/>
      <c r="K24" s="55"/>
      <c r="L24" s="56"/>
      <c r="M24" s="57"/>
      <c r="N24" s="57"/>
      <c r="O24" s="56"/>
    </row>
    <row r="25" s="1" customFormat="1" ht="18" customHeight="1" spans="1:15">
      <c r="A25" s="33"/>
      <c r="B25" s="72">
        <f t="shared" si="0"/>
        <v>0</v>
      </c>
      <c r="C25" s="34"/>
      <c r="D25" s="35"/>
      <c r="E25" s="36"/>
      <c r="F25" s="72">
        <f t="shared" si="1"/>
        <v>0</v>
      </c>
      <c r="G25" s="69"/>
      <c r="H25" s="21"/>
      <c r="I25" s="77"/>
      <c r="J25" s="52"/>
      <c r="K25" s="55"/>
      <c r="L25" s="56"/>
      <c r="M25" s="57"/>
      <c r="N25" s="57"/>
      <c r="O25" s="56"/>
    </row>
    <row r="26" s="1" customFormat="1" ht="18" customHeight="1" spans="1:15">
      <c r="A26" s="33"/>
      <c r="B26" s="72">
        <f t="shared" si="0"/>
        <v>0</v>
      </c>
      <c r="C26" s="34"/>
      <c r="D26" s="35"/>
      <c r="E26" s="36"/>
      <c r="F26" s="72">
        <f t="shared" si="1"/>
        <v>0</v>
      </c>
      <c r="G26" s="69"/>
      <c r="H26" s="21">
        <v>44308</v>
      </c>
      <c r="I26" s="77">
        <v>50</v>
      </c>
      <c r="J26" s="52" t="s">
        <v>50</v>
      </c>
      <c r="K26" s="55" t="s">
        <v>51</v>
      </c>
      <c r="L26" s="56"/>
      <c r="M26" s="57"/>
      <c r="N26" s="57"/>
      <c r="O26" s="56"/>
    </row>
    <row r="27" s="1" customFormat="1" ht="18" customHeight="1" spans="1:15">
      <c r="A27" s="33"/>
      <c r="B27" s="72">
        <f t="shared" si="0"/>
        <v>0</v>
      </c>
      <c r="C27" s="34"/>
      <c r="D27" s="35"/>
      <c r="E27" s="36"/>
      <c r="F27" s="72">
        <f t="shared" si="1"/>
        <v>0</v>
      </c>
      <c r="G27" s="69"/>
      <c r="H27" s="21">
        <v>44308</v>
      </c>
      <c r="I27" s="77">
        <v>1432.66</v>
      </c>
      <c r="J27" s="52" t="s">
        <v>52</v>
      </c>
      <c r="K27" s="55" t="s">
        <v>53</v>
      </c>
      <c r="L27" s="56"/>
      <c r="M27" s="57"/>
      <c r="N27" s="57"/>
      <c r="O27" s="56"/>
    </row>
    <row r="28" s="1" customFormat="1" ht="18" customHeight="1" spans="1:15">
      <c r="A28" s="33"/>
      <c r="B28" s="72">
        <f t="shared" si="0"/>
        <v>0</v>
      </c>
      <c r="C28" s="34"/>
      <c r="D28" s="35"/>
      <c r="E28" s="36"/>
      <c r="F28" s="72">
        <f t="shared" si="1"/>
        <v>0</v>
      </c>
      <c r="G28" s="69"/>
      <c r="H28" s="21"/>
      <c r="I28" s="77">
        <v>9880</v>
      </c>
      <c r="J28" s="52" t="s">
        <v>54</v>
      </c>
      <c r="K28" s="58" t="s">
        <v>55</v>
      </c>
      <c r="L28" s="56"/>
      <c r="M28" s="57"/>
      <c r="N28" s="57"/>
      <c r="O28" s="56"/>
    </row>
    <row r="29" s="1" customFormat="1" ht="18" customHeight="1" spans="1:15">
      <c r="A29" s="33"/>
      <c r="B29" s="72">
        <f t="shared" si="0"/>
        <v>0</v>
      </c>
      <c r="C29" s="34"/>
      <c r="D29" s="35"/>
      <c r="E29" s="36"/>
      <c r="F29" s="72">
        <f t="shared" si="1"/>
        <v>0</v>
      </c>
      <c r="G29" s="69"/>
      <c r="H29" s="21"/>
      <c r="I29" s="77">
        <v>500</v>
      </c>
      <c r="J29" s="52" t="s">
        <v>50</v>
      </c>
      <c r="K29" s="55" t="s">
        <v>56</v>
      </c>
      <c r="L29" s="56"/>
      <c r="M29" s="57"/>
      <c r="N29" s="57"/>
      <c r="O29" s="56"/>
    </row>
    <row r="30" s="1" customFormat="1" ht="18" customHeight="1" spans="1:15">
      <c r="A30" s="33"/>
      <c r="B30" s="72">
        <f t="shared" si="0"/>
        <v>0</v>
      </c>
      <c r="C30" s="34"/>
      <c r="D30" s="35"/>
      <c r="E30" s="36"/>
      <c r="F30" s="72">
        <f t="shared" si="1"/>
        <v>0</v>
      </c>
      <c r="G30" s="69"/>
      <c r="H30" s="21"/>
      <c r="I30" s="77">
        <v>14328</v>
      </c>
      <c r="J30" s="52" t="s">
        <v>50</v>
      </c>
      <c r="K30" s="55" t="s">
        <v>57</v>
      </c>
      <c r="L30" s="56"/>
      <c r="M30" s="57"/>
      <c r="N30" s="57"/>
      <c r="O30" s="56"/>
    </row>
    <row r="31" s="1" customFormat="1" ht="18" customHeight="1" spans="1:20">
      <c r="A31" s="33"/>
      <c r="B31" s="72">
        <f t="shared" si="0"/>
        <v>0</v>
      </c>
      <c r="C31" s="34"/>
      <c r="D31" s="35"/>
      <c r="E31" s="36"/>
      <c r="F31" s="72">
        <f t="shared" si="1"/>
        <v>0</v>
      </c>
      <c r="G31" s="69"/>
      <c r="H31" s="21"/>
      <c r="I31" s="77">
        <v>21740</v>
      </c>
      <c r="J31" s="52" t="s">
        <v>50</v>
      </c>
      <c r="K31" s="55" t="s">
        <v>58</v>
      </c>
      <c r="L31" s="56"/>
      <c r="M31" s="57"/>
      <c r="N31" s="57"/>
      <c r="O31" s="56"/>
      <c r="R31" s="22">
        <v>14328</v>
      </c>
      <c r="S31" s="52" t="s">
        <v>50</v>
      </c>
      <c r="T31" s="55" t="s">
        <v>57</v>
      </c>
    </row>
    <row r="32" s="1" customFormat="1" ht="18" customHeight="1" spans="1:20">
      <c r="A32" s="33"/>
      <c r="B32" s="72">
        <f t="shared" si="0"/>
        <v>21327</v>
      </c>
      <c r="C32" s="34"/>
      <c r="D32" s="35"/>
      <c r="E32" s="36"/>
      <c r="F32" s="72">
        <f t="shared" si="1"/>
        <v>0</v>
      </c>
      <c r="G32" s="69">
        <v>21327</v>
      </c>
      <c r="H32" s="21"/>
      <c r="I32" s="77">
        <f>G32</f>
        <v>21327</v>
      </c>
      <c r="J32" s="52" t="s">
        <v>50</v>
      </c>
      <c r="K32" s="55" t="s">
        <v>59</v>
      </c>
      <c r="L32" s="56"/>
      <c r="M32" s="57"/>
      <c r="N32" s="57"/>
      <c r="O32" s="56"/>
      <c r="R32" s="22">
        <v>21740</v>
      </c>
      <c r="S32" s="52" t="s">
        <v>50</v>
      </c>
      <c r="T32" s="55" t="s">
        <v>58</v>
      </c>
    </row>
    <row r="33" ht="18" customHeight="1" spans="1:18">
      <c r="A33" s="28" t="s">
        <v>23</v>
      </c>
      <c r="B33" s="70">
        <f t="shared" ref="B33:G33" si="2">SUM(B13:B32)</f>
        <v>895546.14</v>
      </c>
      <c r="C33" s="28"/>
      <c r="D33" s="40"/>
      <c r="E33" s="40"/>
      <c r="F33" s="71">
        <f t="shared" si="2"/>
        <v>51875.86</v>
      </c>
      <c r="G33" s="75">
        <f t="shared" si="2"/>
        <v>947422</v>
      </c>
      <c r="H33" s="42"/>
      <c r="I33" s="80">
        <f>SUM(I13:I32)</f>
        <v>985041</v>
      </c>
      <c r="J33" s="63"/>
      <c r="K33" s="40"/>
      <c r="L33" s="31"/>
      <c r="M33" s="52"/>
      <c r="N33" s="52"/>
      <c r="O33" s="31"/>
      <c r="R33" s="44">
        <f>R31+R32</f>
        <v>36068</v>
      </c>
    </row>
    <row r="34" ht="18" customHeight="1" spans="1:14">
      <c r="A34" s="43" t="s">
        <v>60</v>
      </c>
      <c r="B34" s="43">
        <f>B10*0.936</f>
        <v>838180.341818182</v>
      </c>
      <c r="C34" s="43"/>
      <c r="D34" s="45"/>
      <c r="E34" s="45"/>
      <c r="F34" s="43">
        <f t="shared" ref="F34:I34" si="3">F10-F33</f>
        <v>19763.4854545454</v>
      </c>
      <c r="G34" s="43">
        <f t="shared" si="3"/>
        <v>37619</v>
      </c>
      <c r="H34" s="20" t="s">
        <v>61</v>
      </c>
      <c r="I34" s="29">
        <f>I10-I33</f>
        <v>0</v>
      </c>
      <c r="J34" s="6"/>
      <c r="K34" s="64"/>
      <c r="M34" s="65"/>
      <c r="N34" s="65"/>
    </row>
    <row r="35" ht="18" customHeight="1" spans="1:14">
      <c r="A35" s="43" t="s">
        <v>62</v>
      </c>
      <c r="B35" s="43">
        <f>B34-B33</f>
        <v>-57365.7981818182</v>
      </c>
      <c r="C35" s="43"/>
      <c r="D35" s="45"/>
      <c r="E35" s="45"/>
      <c r="F35" s="44"/>
      <c r="G35" s="44"/>
      <c r="H35" s="46"/>
      <c r="I35" s="44"/>
      <c r="J35" s="6"/>
      <c r="K35" s="64"/>
      <c r="M35" s="65"/>
      <c r="N35" s="65"/>
    </row>
    <row r="36" ht="18" customHeight="1" spans="1:3">
      <c r="A36" s="2" t="s">
        <v>63</v>
      </c>
      <c r="C36" s="2"/>
    </row>
    <row r="37" ht="18" customHeight="1" spans="1:7">
      <c r="A37" s="20" t="s">
        <v>64</v>
      </c>
      <c r="B37" s="19" t="s">
        <v>65</v>
      </c>
      <c r="C37" s="31"/>
      <c r="D37" s="20" t="s">
        <v>64</v>
      </c>
      <c r="E37" s="18" t="s">
        <v>16</v>
      </c>
      <c r="F37" s="19" t="s">
        <v>65</v>
      </c>
      <c r="G37" s="19" t="s">
        <v>66</v>
      </c>
    </row>
    <row r="38" ht="18" customHeight="1" spans="1:7">
      <c r="A38" s="31" t="s">
        <v>67</v>
      </c>
      <c r="B38" s="72">
        <f>(B34-B33)*0.25</f>
        <v>-14341.4495454546</v>
      </c>
      <c r="C38" s="31"/>
      <c r="D38" s="26" t="s">
        <v>68</v>
      </c>
      <c r="E38" s="20" t="s">
        <v>69</v>
      </c>
      <c r="F38" s="71">
        <f>F10-F33</f>
        <v>19763.4854545454</v>
      </c>
      <c r="G38" s="71">
        <f>F7-F13</f>
        <v>19763.4854545454</v>
      </c>
    </row>
    <row r="39" ht="18" customHeight="1" spans="1:7">
      <c r="A39" s="31" t="s">
        <v>70</v>
      </c>
      <c r="B39" s="76" t="s">
        <v>71</v>
      </c>
      <c r="C39" s="31"/>
      <c r="D39" s="48" t="s">
        <v>72</v>
      </c>
      <c r="E39" s="13">
        <v>0.05</v>
      </c>
      <c r="F39" s="11">
        <f>F38*E39</f>
        <v>988.174272727272</v>
      </c>
      <c r="G39" s="11">
        <f>G38*E39</f>
        <v>988.174272727272</v>
      </c>
    </row>
    <row r="40" ht="18" customHeight="1" spans="1:7">
      <c r="A40" s="31" t="s">
        <v>73</v>
      </c>
      <c r="B40" s="76" t="s">
        <v>71</v>
      </c>
      <c r="C40" s="31"/>
      <c r="D40" s="48" t="s">
        <v>74</v>
      </c>
      <c r="E40" s="13">
        <v>0.03</v>
      </c>
      <c r="F40" s="11">
        <f>F38*E40</f>
        <v>592.904563636363</v>
      </c>
      <c r="G40" s="11">
        <f>G38*E40</f>
        <v>592.904563636363</v>
      </c>
    </row>
    <row r="41" ht="18" customHeight="1" spans="1:7">
      <c r="A41" s="31"/>
      <c r="B41" s="11"/>
      <c r="C41" s="31"/>
      <c r="D41" s="48" t="s">
        <v>75</v>
      </c>
      <c r="E41" s="13">
        <v>0.02</v>
      </c>
      <c r="F41" s="11">
        <f>F38*E41</f>
        <v>395.269709090909</v>
      </c>
      <c r="G41" s="11">
        <f>G38*E41</f>
        <v>395.269709090909</v>
      </c>
    </row>
    <row r="42" ht="18" customHeight="1" spans="1:7">
      <c r="A42" s="26" t="s">
        <v>76</v>
      </c>
      <c r="B42" s="70">
        <f>SUM(B38:B41)</f>
        <v>-14341.4495454546</v>
      </c>
      <c r="C42" s="31"/>
      <c r="D42" s="32" t="s">
        <v>76</v>
      </c>
      <c r="E42" s="26"/>
      <c r="F42" s="71">
        <f>SUM(F38:F41)</f>
        <v>21739.834</v>
      </c>
      <c r="G42" s="71">
        <f>SUM(G38:G41)</f>
        <v>21739.8339999999</v>
      </c>
    </row>
    <row r="43" ht="18" customHeight="1" spans="2:7">
      <c r="B43" s="4"/>
      <c r="C43" s="2"/>
      <c r="D43" s="18" t="s">
        <v>76</v>
      </c>
      <c r="E43" s="40"/>
      <c r="F43" s="28"/>
      <c r="G43" s="28"/>
    </row>
    <row r="44" ht="18" customHeight="1" spans="3:7">
      <c r="C44" s="2"/>
      <c r="D44" s="18" t="s">
        <v>23</v>
      </c>
      <c r="E44" s="28"/>
      <c r="F44" s="28">
        <f>F42+F43</f>
        <v>21739.834</v>
      </c>
      <c r="G44" s="28">
        <f>G42</f>
        <v>21739.8339999999</v>
      </c>
    </row>
    <row r="45" ht="18" customHeight="1" spans="3:7">
      <c r="C45" s="2"/>
      <c r="D45" s="28" t="s">
        <v>67</v>
      </c>
      <c r="E45" s="40">
        <v>0.016</v>
      </c>
      <c r="F45" s="28">
        <f>G10*E45</f>
        <v>15760.656</v>
      </c>
      <c r="G45" s="28">
        <f>B7*E45</f>
        <v>14327.8690909091</v>
      </c>
    </row>
    <row r="46" ht="18" customHeight="1" spans="3:6">
      <c r="C46" s="2"/>
      <c r="D46" s="11" t="s">
        <v>77</v>
      </c>
      <c r="E46" s="11"/>
      <c r="F46" s="29">
        <f>F45-I30</f>
        <v>1432.656</v>
      </c>
    </row>
    <row r="47" ht="18" customHeight="1" spans="3:3">
      <c r="C47" s="2"/>
    </row>
    <row r="48" ht="18" customHeight="1" spans="3:3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</sheetData>
  <protectedRanges>
    <protectedRange sqref="I21" name="区域1"/>
  </protectedRanges>
  <autoFilter ref="A12:T4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J11" sqref="J11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3.1083333333333" style="3" customWidth="1"/>
    <col min="7" max="7" width="14.1083333333333" style="3" customWidth="1"/>
    <col min="8" max="8" width="9.66666666666667" style="4" customWidth="1"/>
    <col min="9" max="9" width="23.775" style="3" customWidth="1"/>
    <col min="10" max="10" width="13.108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9" width="9" style="6"/>
    <col min="20" max="20" width="15.3333333333333" style="6" customWidth="1"/>
    <col min="21" max="16384" width="9" style="6"/>
  </cols>
  <sheetData>
    <row r="1" ht="21.9" customHeight="1" spans="1:12">
      <c r="A1" s="7" t="s">
        <v>78</v>
      </c>
      <c r="B1" s="7"/>
      <c r="C1" s="7"/>
      <c r="D1" s="7"/>
      <c r="E1" s="7"/>
      <c r="F1" s="8"/>
      <c r="G1" s="8"/>
      <c r="H1" s="7"/>
      <c r="I1" s="8"/>
      <c r="J1" s="7"/>
      <c r="K1" s="17"/>
      <c r="L1" s="17"/>
    </row>
    <row r="2" ht="18" customHeight="1" spans="1:12">
      <c r="A2" s="9" t="s">
        <v>1</v>
      </c>
      <c r="B2" s="10">
        <v>43335</v>
      </c>
      <c r="C2" s="11" t="s">
        <v>2</v>
      </c>
      <c r="D2" s="12">
        <v>1066344.8</v>
      </c>
      <c r="E2" s="13" t="s">
        <v>3</v>
      </c>
      <c r="F2" s="11" t="s">
        <v>4</v>
      </c>
      <c r="G2" s="14" t="s">
        <v>5</v>
      </c>
      <c r="H2" s="15" t="s">
        <v>6</v>
      </c>
      <c r="I2" s="49"/>
      <c r="J2" s="50"/>
      <c r="K2" s="17"/>
      <c r="L2" s="17"/>
    </row>
    <row r="3" ht="18" customHeight="1" spans="1:12">
      <c r="A3" s="9" t="s">
        <v>7</v>
      </c>
      <c r="B3" s="16"/>
      <c r="C3" s="11" t="s">
        <v>8</v>
      </c>
      <c r="D3" s="11">
        <v>987427</v>
      </c>
      <c r="H3" s="17"/>
      <c r="I3" s="51"/>
      <c r="J3" s="17"/>
      <c r="K3" s="17"/>
      <c r="L3" s="17"/>
    </row>
    <row r="4" ht="18" customHeight="1" spans="1:12">
      <c r="A4" s="2" t="s">
        <v>9</v>
      </c>
      <c r="H4" s="17"/>
      <c r="I4" s="51"/>
      <c r="J4" s="17"/>
      <c r="K4" s="17"/>
      <c r="L4" s="17"/>
    </row>
    <row r="5" ht="18" customHeight="1" spans="1:10">
      <c r="A5" s="18" t="s">
        <v>10</v>
      </c>
      <c r="B5" s="19" t="s">
        <v>11</v>
      </c>
      <c r="C5" s="18" t="s">
        <v>12</v>
      </c>
      <c r="D5" s="18"/>
      <c r="E5" s="18" t="s">
        <v>13</v>
      </c>
      <c r="F5" s="19"/>
      <c r="G5" s="19" t="s">
        <v>14</v>
      </c>
      <c r="H5" s="20" t="s">
        <v>15</v>
      </c>
      <c r="I5" s="19"/>
      <c r="J5" s="20"/>
    </row>
    <row r="6" ht="18" customHeight="1" spans="1:10">
      <c r="A6" s="18"/>
      <c r="B6" s="19"/>
      <c r="C6" s="18" t="s">
        <v>16</v>
      </c>
      <c r="D6" s="18" t="s">
        <v>17</v>
      </c>
      <c r="E6" s="18" t="s">
        <v>16</v>
      </c>
      <c r="F6" s="19" t="s">
        <v>17</v>
      </c>
      <c r="G6" s="19"/>
      <c r="H6" s="20" t="s">
        <v>18</v>
      </c>
      <c r="I6" s="19" t="s">
        <v>19</v>
      </c>
      <c r="J6" s="20" t="s">
        <v>20</v>
      </c>
    </row>
    <row r="7" ht="18" customHeight="1" spans="1:10">
      <c r="A7" s="21"/>
      <c r="B7" s="22">
        <f t="shared" ref="B7:B8" si="0">G7/(1+C7+E7)</f>
        <v>0</v>
      </c>
      <c r="C7" s="23">
        <v>0.02</v>
      </c>
      <c r="D7" s="24">
        <f t="shared" ref="D7:D8" si="1">G7/(1+E7+C7)*C7</f>
        <v>0</v>
      </c>
      <c r="E7" s="23">
        <v>0.08</v>
      </c>
      <c r="F7" s="22">
        <f t="shared" ref="F7:F8" si="2">G7/(1+C7+E7)*E7</f>
        <v>0</v>
      </c>
      <c r="G7" s="25"/>
      <c r="H7" s="21"/>
      <c r="I7" s="22"/>
      <c r="J7" s="52"/>
    </row>
    <row r="8" ht="18" customHeight="1" spans="1:10">
      <c r="A8" s="21">
        <v>43451</v>
      </c>
      <c r="B8" s="22">
        <f t="shared" si="0"/>
        <v>895491.818181818</v>
      </c>
      <c r="C8" s="23">
        <v>0.02</v>
      </c>
      <c r="D8" s="24">
        <f t="shared" si="1"/>
        <v>17909.8363636364</v>
      </c>
      <c r="E8" s="23">
        <v>0.08</v>
      </c>
      <c r="F8" s="22">
        <f t="shared" si="2"/>
        <v>71639.3454545454</v>
      </c>
      <c r="G8" s="25">
        <v>985041</v>
      </c>
      <c r="H8" s="21">
        <v>43462</v>
      </c>
      <c r="I8" s="22">
        <v>493000</v>
      </c>
      <c r="J8" s="53" t="s">
        <v>21</v>
      </c>
    </row>
    <row r="9" ht="18" customHeight="1" spans="1:10">
      <c r="A9" s="21"/>
      <c r="B9" s="22">
        <f t="shared" ref="B9:B10" si="3">G9/(1+C9+E9)</f>
        <v>0</v>
      </c>
      <c r="C9" s="23">
        <v>0.02</v>
      </c>
      <c r="D9" s="24">
        <f t="shared" ref="D9:D10" si="4">G9/(1+E9+C9)*C9</f>
        <v>0</v>
      </c>
      <c r="E9" s="23">
        <v>0.08</v>
      </c>
      <c r="F9" s="22">
        <f t="shared" ref="F9:F10" si="5">G9/(1+C9+E9)*E9</f>
        <v>0</v>
      </c>
      <c r="G9" s="25"/>
      <c r="H9" s="21">
        <v>43719</v>
      </c>
      <c r="I9" s="22">
        <v>442789</v>
      </c>
      <c r="J9" s="53" t="s">
        <v>21</v>
      </c>
    </row>
    <row r="10" ht="18" customHeight="1" spans="1:10">
      <c r="A10" s="21"/>
      <c r="B10" s="22">
        <f t="shared" si="3"/>
        <v>0</v>
      </c>
      <c r="C10" s="23">
        <v>0.02</v>
      </c>
      <c r="D10" s="24">
        <f t="shared" si="4"/>
        <v>0</v>
      </c>
      <c r="E10" s="23">
        <v>0.08</v>
      </c>
      <c r="F10" s="22">
        <f t="shared" si="5"/>
        <v>0</v>
      </c>
      <c r="G10" s="25"/>
      <c r="H10" s="21"/>
      <c r="I10" s="22"/>
      <c r="J10" s="52"/>
    </row>
    <row r="11" ht="18" customHeight="1" spans="1:10">
      <c r="A11" s="26" t="s">
        <v>23</v>
      </c>
      <c r="B11" s="27">
        <f>SUM(B7:B10)</f>
        <v>895491.818181818</v>
      </c>
      <c r="C11" s="28"/>
      <c r="D11" s="29">
        <f t="shared" ref="D11:G11" si="6">SUM(D7:D10)</f>
        <v>17909.8363636364</v>
      </c>
      <c r="E11" s="28"/>
      <c r="F11" s="30">
        <f t="shared" si="6"/>
        <v>71639.3454545454</v>
      </c>
      <c r="G11" s="29">
        <f t="shared" si="6"/>
        <v>985041</v>
      </c>
      <c r="H11" s="31"/>
      <c r="I11" s="29">
        <f>SUM(I7:I10)</f>
        <v>935789</v>
      </c>
      <c r="J11" s="22">
        <f>D3-I11</f>
        <v>51638</v>
      </c>
    </row>
    <row r="12" ht="18" customHeight="1" spans="1:12">
      <c r="A12" s="2" t="s">
        <v>24</v>
      </c>
      <c r="J12" s="4"/>
      <c r="K12" s="4"/>
      <c r="L12" s="5"/>
    </row>
    <row r="13" ht="18" customHeight="1" spans="1:15">
      <c r="A13" s="32" t="s">
        <v>26</v>
      </c>
      <c r="B13" s="19" t="s">
        <v>27</v>
      </c>
      <c r="C13" s="18" t="s">
        <v>28</v>
      </c>
      <c r="D13" s="18" t="s">
        <v>29</v>
      </c>
      <c r="E13" s="18" t="s">
        <v>16</v>
      </c>
      <c r="F13" s="19" t="s">
        <v>30</v>
      </c>
      <c r="G13" s="19" t="s">
        <v>14</v>
      </c>
      <c r="H13" s="18" t="s">
        <v>31</v>
      </c>
      <c r="I13" s="19" t="s">
        <v>32</v>
      </c>
      <c r="J13" s="18" t="s">
        <v>20</v>
      </c>
      <c r="K13" s="54" t="s">
        <v>33</v>
      </c>
      <c r="L13" s="20" t="s">
        <v>34</v>
      </c>
      <c r="M13" s="20" t="s">
        <v>35</v>
      </c>
      <c r="N13" s="20" t="s">
        <v>36</v>
      </c>
      <c r="O13" s="20" t="s">
        <v>37</v>
      </c>
    </row>
    <row r="14" s="1" customFormat="1" ht="18" customHeight="1" spans="1:15">
      <c r="A14" s="33">
        <v>43435</v>
      </c>
      <c r="B14" s="16">
        <f t="shared" ref="B14" si="7">ROUND(G14/(1+E14),2)</f>
        <v>324224.14</v>
      </c>
      <c r="C14" s="34"/>
      <c r="D14" s="35" t="s">
        <v>38</v>
      </c>
      <c r="E14" s="36">
        <v>0.16</v>
      </c>
      <c r="F14" s="16">
        <f t="shared" ref="F14" si="8">ROUND(G14/(1+E14)*E14,2)</f>
        <v>51875.86</v>
      </c>
      <c r="G14" s="25">
        <f>61100+105000*3</f>
        <v>376100</v>
      </c>
      <c r="H14" s="21"/>
      <c r="I14" s="22"/>
      <c r="J14" s="52"/>
      <c r="K14" s="55" t="s">
        <v>39</v>
      </c>
      <c r="L14" s="56" t="s">
        <v>40</v>
      </c>
      <c r="M14" s="57"/>
      <c r="N14" s="57"/>
      <c r="O14" s="56"/>
    </row>
    <row r="15" s="1" customFormat="1" ht="18" customHeight="1" spans="1:15">
      <c r="A15" s="33">
        <v>43435</v>
      </c>
      <c r="B15" s="16">
        <f t="shared" ref="B15" si="9">ROUND(G15/(1+E15),2)</f>
        <v>99995</v>
      </c>
      <c r="C15" s="34"/>
      <c r="D15" s="35" t="s">
        <v>41</v>
      </c>
      <c r="E15" s="36"/>
      <c r="F15" s="16">
        <f t="shared" ref="F15" si="10">ROUND(G15/(1+E15)*E15,2)</f>
        <v>0</v>
      </c>
      <c r="G15" s="25">
        <v>99995</v>
      </c>
      <c r="H15" s="21">
        <v>43737</v>
      </c>
      <c r="I15" s="22">
        <v>99995</v>
      </c>
      <c r="J15" s="52" t="s">
        <v>21</v>
      </c>
      <c r="K15" s="55" t="s">
        <v>42</v>
      </c>
      <c r="L15" s="56" t="s">
        <v>40</v>
      </c>
      <c r="M15" s="57"/>
      <c r="N15" s="57"/>
      <c r="O15" s="56"/>
    </row>
    <row r="16" s="1" customFormat="1" ht="18" customHeight="1" spans="1:15">
      <c r="A16" s="33">
        <v>43435</v>
      </c>
      <c r="B16" s="16">
        <f t="shared" ref="B16" si="11">ROUND(G16/(1+E16),2)</f>
        <v>450000</v>
      </c>
      <c r="C16" s="34"/>
      <c r="D16" s="35" t="s">
        <v>41</v>
      </c>
      <c r="E16" s="36"/>
      <c r="F16" s="16">
        <f t="shared" ref="F16" si="12">ROUND(G16/(1+E16)*E16,2)</f>
        <v>0</v>
      </c>
      <c r="G16" s="25">
        <v>450000</v>
      </c>
      <c r="H16" s="21">
        <v>43469</v>
      </c>
      <c r="I16" s="22">
        <v>435105</v>
      </c>
      <c r="J16" s="52" t="s">
        <v>43</v>
      </c>
      <c r="K16" s="55" t="s">
        <v>44</v>
      </c>
      <c r="L16" s="56" t="s">
        <v>45</v>
      </c>
      <c r="M16" s="57"/>
      <c r="N16" s="57"/>
      <c r="O16" s="56"/>
    </row>
    <row r="17" s="1" customFormat="1" ht="18" customHeight="1" spans="1:15">
      <c r="A17" s="33"/>
      <c r="B17" s="16">
        <f t="shared" ref="B17:B18" si="13">ROUND(G17/(1+E17),2)</f>
        <v>0</v>
      </c>
      <c r="C17" s="34"/>
      <c r="D17" s="35"/>
      <c r="E17" s="36"/>
      <c r="F17" s="16">
        <f t="shared" ref="F17:F20" si="14">ROUND(G17/(1+E17)*E17,2)</f>
        <v>0</v>
      </c>
      <c r="G17" s="25"/>
      <c r="H17" s="21" t="s">
        <v>46</v>
      </c>
      <c r="I17" s="22">
        <v>-200000</v>
      </c>
      <c r="J17" s="52" t="s">
        <v>43</v>
      </c>
      <c r="K17" s="55" t="s">
        <v>47</v>
      </c>
      <c r="L17" s="56"/>
      <c r="M17" s="57"/>
      <c r="N17" s="57"/>
      <c r="O17" s="56"/>
    </row>
    <row r="18" ht="18" customHeight="1" spans="1:15">
      <c r="A18" s="33"/>
      <c r="B18" s="16">
        <f t="shared" si="13"/>
        <v>0</v>
      </c>
      <c r="C18" s="37"/>
      <c r="D18" s="35"/>
      <c r="E18" s="38"/>
      <c r="F18" s="16">
        <f t="shared" si="14"/>
        <v>0</v>
      </c>
      <c r="G18" s="39"/>
      <c r="H18" s="21" t="s">
        <v>46</v>
      </c>
      <c r="I18" s="22">
        <v>200000</v>
      </c>
      <c r="J18" s="52" t="s">
        <v>21</v>
      </c>
      <c r="K18" s="58" t="s">
        <v>39</v>
      </c>
      <c r="L18" s="31"/>
      <c r="M18" s="52"/>
      <c r="N18" s="52"/>
      <c r="O18" s="31"/>
    </row>
    <row r="19" s="1" customFormat="1" ht="18" customHeight="1" spans="1:15">
      <c r="A19" s="33"/>
      <c r="B19" s="16">
        <f t="shared" ref="B19:B29" si="15">ROUND(G19/(1+E19),2)</f>
        <v>0</v>
      </c>
      <c r="C19" s="34"/>
      <c r="D19" s="35"/>
      <c r="E19" s="36"/>
      <c r="F19" s="16">
        <f t="shared" si="14"/>
        <v>0</v>
      </c>
      <c r="G19" s="25"/>
      <c r="H19" s="21" t="s">
        <v>46</v>
      </c>
      <c r="I19" s="22">
        <v>-176100</v>
      </c>
      <c r="J19" s="52" t="s">
        <v>43</v>
      </c>
      <c r="K19" s="55" t="s">
        <v>47</v>
      </c>
      <c r="L19" s="56"/>
      <c r="M19" s="57"/>
      <c r="N19" s="57"/>
      <c r="O19" s="56"/>
    </row>
    <row r="20" s="1" customFormat="1" ht="18" customHeight="1" spans="1:15">
      <c r="A20" s="33"/>
      <c r="B20" s="16">
        <f t="shared" si="15"/>
        <v>0</v>
      </c>
      <c r="C20" s="34"/>
      <c r="D20" s="35"/>
      <c r="E20" s="36"/>
      <c r="F20" s="16">
        <f t="shared" si="14"/>
        <v>0</v>
      </c>
      <c r="G20" s="25"/>
      <c r="H20" s="21" t="s">
        <v>46</v>
      </c>
      <c r="I20" s="22">
        <v>176100</v>
      </c>
      <c r="J20" s="52" t="s">
        <v>21</v>
      </c>
      <c r="K20" s="55" t="s">
        <v>39</v>
      </c>
      <c r="L20" s="56"/>
      <c r="M20" s="57"/>
      <c r="N20" s="57"/>
      <c r="O20" s="56"/>
    </row>
    <row r="21" s="1" customFormat="1" ht="18" customHeight="1" spans="1:15">
      <c r="A21" s="33"/>
      <c r="B21" s="16">
        <f t="shared" si="15"/>
        <v>0</v>
      </c>
      <c r="C21" s="34"/>
      <c r="D21" s="35"/>
      <c r="E21" s="36"/>
      <c r="F21" s="16">
        <f t="shared" ref="F21:F29" si="16">ROUND(G21/(1+E21)*E21,2)</f>
        <v>0</v>
      </c>
      <c r="G21" s="25"/>
      <c r="H21" s="21">
        <v>43735</v>
      </c>
      <c r="I21" s="22">
        <v>318019</v>
      </c>
      <c r="J21" s="52" t="s">
        <v>43</v>
      </c>
      <c r="K21" s="55" t="s">
        <v>47</v>
      </c>
      <c r="L21" s="56"/>
      <c r="M21" s="57"/>
      <c r="N21" s="57"/>
      <c r="O21" s="56"/>
    </row>
    <row r="22" s="1" customFormat="1" ht="18" customHeight="1" spans="1:15">
      <c r="A22" s="33"/>
      <c r="B22" s="16">
        <f t="shared" si="15"/>
        <v>0</v>
      </c>
      <c r="C22" s="34"/>
      <c r="D22" s="35"/>
      <c r="E22" s="36"/>
      <c r="F22" s="16">
        <f t="shared" si="16"/>
        <v>0</v>
      </c>
      <c r="G22" s="25"/>
      <c r="H22" s="21">
        <v>43737</v>
      </c>
      <c r="I22" s="59">
        <v>14895</v>
      </c>
      <c r="J22" s="52" t="s">
        <v>43</v>
      </c>
      <c r="K22" s="55" t="s">
        <v>44</v>
      </c>
      <c r="L22" s="56" t="s">
        <v>45</v>
      </c>
      <c r="M22" s="57"/>
      <c r="N22" s="57"/>
      <c r="O22" s="56"/>
    </row>
    <row r="23" s="1" customFormat="1" ht="18" customHeight="1" spans="1:15">
      <c r="A23" s="33"/>
      <c r="B23" s="16">
        <f t="shared" si="15"/>
        <v>0</v>
      </c>
      <c r="C23" s="34"/>
      <c r="D23" s="35"/>
      <c r="E23" s="36"/>
      <c r="F23" s="16">
        <f t="shared" si="16"/>
        <v>0</v>
      </c>
      <c r="G23" s="25"/>
      <c r="H23" s="21"/>
      <c r="I23" s="22"/>
      <c r="J23" s="52"/>
      <c r="K23" s="55"/>
      <c r="L23" s="56"/>
      <c r="M23" s="57"/>
      <c r="N23" s="57"/>
      <c r="O23" s="56"/>
    </row>
    <row r="24" s="1" customFormat="1" ht="18" customHeight="1" spans="1:15">
      <c r="A24" s="33"/>
      <c r="B24" s="16">
        <f t="shared" si="15"/>
        <v>0</v>
      </c>
      <c r="C24" s="34"/>
      <c r="D24" s="35"/>
      <c r="E24" s="36"/>
      <c r="F24" s="16">
        <f t="shared" si="16"/>
        <v>0</v>
      </c>
      <c r="G24" s="25"/>
      <c r="H24" s="21"/>
      <c r="I24" s="22"/>
      <c r="J24" s="52"/>
      <c r="K24" s="55"/>
      <c r="L24" s="56"/>
      <c r="M24" s="57"/>
      <c r="N24" s="57"/>
      <c r="O24" s="56"/>
    </row>
    <row r="25" s="1" customFormat="1" ht="18" customHeight="1" spans="1:15">
      <c r="A25" s="33"/>
      <c r="B25" s="16">
        <f t="shared" si="15"/>
        <v>0</v>
      </c>
      <c r="C25" s="34"/>
      <c r="D25" s="35"/>
      <c r="E25" s="36"/>
      <c r="F25" s="16">
        <f t="shared" si="16"/>
        <v>0</v>
      </c>
      <c r="G25" s="25"/>
      <c r="H25" s="21"/>
      <c r="I25" s="22"/>
      <c r="J25" s="52"/>
      <c r="K25" s="55"/>
      <c r="L25" s="56"/>
      <c r="M25" s="57"/>
      <c r="N25" s="57"/>
      <c r="O25" s="56"/>
    </row>
    <row r="26" s="1" customFormat="1" ht="18" customHeight="1" spans="1:15">
      <c r="A26" s="33"/>
      <c r="B26" s="16">
        <f t="shared" si="15"/>
        <v>0</v>
      </c>
      <c r="C26" s="34"/>
      <c r="D26" s="35"/>
      <c r="E26" s="36"/>
      <c r="F26" s="16">
        <f t="shared" si="16"/>
        <v>0</v>
      </c>
      <c r="G26" s="25"/>
      <c r="H26" s="21"/>
      <c r="I26" s="22"/>
      <c r="J26" s="52"/>
      <c r="K26" s="55"/>
      <c r="L26" s="56"/>
      <c r="M26" s="57"/>
      <c r="N26" s="57"/>
      <c r="O26" s="56"/>
    </row>
    <row r="27" s="1" customFormat="1" ht="18" customHeight="1" spans="1:15">
      <c r="A27" s="33"/>
      <c r="B27" s="16">
        <f t="shared" si="15"/>
        <v>0</v>
      </c>
      <c r="C27" s="34"/>
      <c r="D27" s="35"/>
      <c r="E27" s="36"/>
      <c r="F27" s="16">
        <f t="shared" si="16"/>
        <v>0</v>
      </c>
      <c r="G27" s="25"/>
      <c r="H27" s="21"/>
      <c r="I27" s="22"/>
      <c r="J27" s="52"/>
      <c r="K27" s="55"/>
      <c r="L27" s="56"/>
      <c r="M27" s="57"/>
      <c r="N27" s="57"/>
      <c r="O27" s="56"/>
    </row>
    <row r="28" s="1" customFormat="1" ht="18" customHeight="1" spans="1:15">
      <c r="A28" s="33"/>
      <c r="B28" s="16">
        <f t="shared" si="15"/>
        <v>0</v>
      </c>
      <c r="C28" s="34"/>
      <c r="D28" s="35"/>
      <c r="E28" s="36"/>
      <c r="F28" s="16">
        <f t="shared" si="16"/>
        <v>0</v>
      </c>
      <c r="G28" s="25"/>
      <c r="H28" s="21"/>
      <c r="I28" s="22"/>
      <c r="J28" s="52"/>
      <c r="K28" s="55"/>
      <c r="L28" s="56"/>
      <c r="M28" s="57"/>
      <c r="N28" s="57"/>
      <c r="O28" s="56"/>
    </row>
    <row r="29" s="1" customFormat="1" ht="18" customHeight="1" spans="1:15">
      <c r="A29" s="33"/>
      <c r="B29" s="16">
        <f t="shared" si="15"/>
        <v>0</v>
      </c>
      <c r="C29" s="34"/>
      <c r="D29" s="35"/>
      <c r="E29" s="36"/>
      <c r="F29" s="16">
        <f t="shared" si="16"/>
        <v>0</v>
      </c>
      <c r="G29" s="25"/>
      <c r="H29" s="21"/>
      <c r="I29" s="60">
        <v>9880</v>
      </c>
      <c r="J29" s="61"/>
      <c r="K29" s="62" t="s">
        <v>55</v>
      </c>
      <c r="L29" s="56"/>
      <c r="M29" s="57"/>
      <c r="N29" s="57"/>
      <c r="O29" s="56"/>
    </row>
    <row r="30" s="1" customFormat="1" ht="18" customHeight="1" spans="1:15">
      <c r="A30" s="33"/>
      <c r="B30" s="16">
        <f t="shared" ref="B30:B33" si="17">ROUND(G30/(1+E30),2)</f>
        <v>0</v>
      </c>
      <c r="C30" s="34"/>
      <c r="D30" s="35"/>
      <c r="E30" s="36"/>
      <c r="F30" s="16">
        <f t="shared" ref="F30:F33" si="18">ROUND(G30/(1+E30)*E30,2)</f>
        <v>0</v>
      </c>
      <c r="G30" s="25"/>
      <c r="H30" s="21"/>
      <c r="I30" s="22">
        <v>500</v>
      </c>
      <c r="J30" s="52" t="s">
        <v>50</v>
      </c>
      <c r="K30" s="55" t="s">
        <v>56</v>
      </c>
      <c r="L30" s="56"/>
      <c r="M30" s="57"/>
      <c r="N30" s="57"/>
      <c r="O30" s="56"/>
    </row>
    <row r="31" s="1" customFormat="1" ht="18" customHeight="1" spans="1:15">
      <c r="A31" s="33"/>
      <c r="B31" s="16">
        <f t="shared" si="17"/>
        <v>0</v>
      </c>
      <c r="C31" s="34"/>
      <c r="D31" s="35"/>
      <c r="E31" s="36"/>
      <c r="F31" s="16">
        <f t="shared" si="18"/>
        <v>0</v>
      </c>
      <c r="G31" s="25"/>
      <c r="H31" s="21"/>
      <c r="I31" s="22">
        <v>14328</v>
      </c>
      <c r="J31" s="52" t="s">
        <v>50</v>
      </c>
      <c r="K31" s="55" t="s">
        <v>57</v>
      </c>
      <c r="L31" s="56"/>
      <c r="M31" s="57"/>
      <c r="N31" s="57"/>
      <c r="O31" s="56"/>
    </row>
    <row r="32" s="1" customFormat="1" ht="18" customHeight="1" spans="1:20">
      <c r="A32" s="33"/>
      <c r="B32" s="16">
        <f t="shared" si="17"/>
        <v>0</v>
      </c>
      <c r="C32" s="34"/>
      <c r="D32" s="35"/>
      <c r="E32" s="36"/>
      <c r="F32" s="16">
        <f t="shared" si="18"/>
        <v>0</v>
      </c>
      <c r="G32" s="25"/>
      <c r="H32" s="21"/>
      <c r="I32" s="22">
        <v>21740</v>
      </c>
      <c r="J32" s="52" t="s">
        <v>50</v>
      </c>
      <c r="K32" s="55" t="s">
        <v>58</v>
      </c>
      <c r="L32" s="56"/>
      <c r="M32" s="57"/>
      <c r="N32" s="57"/>
      <c r="O32" s="56"/>
      <c r="R32" s="22">
        <v>14328</v>
      </c>
      <c r="S32" s="52" t="s">
        <v>50</v>
      </c>
      <c r="T32" s="55" t="s">
        <v>57</v>
      </c>
    </row>
    <row r="33" s="1" customFormat="1" ht="18" customHeight="1" spans="1:20">
      <c r="A33" s="33"/>
      <c r="B33" s="16">
        <f t="shared" si="17"/>
        <v>21327</v>
      </c>
      <c r="C33" s="34"/>
      <c r="D33" s="35"/>
      <c r="E33" s="36"/>
      <c r="F33" s="16">
        <f t="shared" si="18"/>
        <v>0</v>
      </c>
      <c r="G33" s="25">
        <v>21327</v>
      </c>
      <c r="H33" s="21"/>
      <c r="I33" s="22">
        <f>G33</f>
        <v>21327</v>
      </c>
      <c r="J33" s="52" t="s">
        <v>50</v>
      </c>
      <c r="K33" s="55" t="s">
        <v>59</v>
      </c>
      <c r="L33" s="56"/>
      <c r="M33" s="57"/>
      <c r="N33" s="57"/>
      <c r="O33" s="56"/>
      <c r="R33" s="22">
        <v>21740</v>
      </c>
      <c r="S33" s="52" t="s">
        <v>50</v>
      </c>
      <c r="T33" s="55" t="s">
        <v>58</v>
      </c>
    </row>
    <row r="34" ht="18" customHeight="1" spans="1:18">
      <c r="A34" s="28" t="s">
        <v>23</v>
      </c>
      <c r="B34" s="27">
        <f t="shared" ref="B34:G34" si="19">SUM(B14:B33)</f>
        <v>895546.14</v>
      </c>
      <c r="C34" s="28"/>
      <c r="D34" s="40"/>
      <c r="E34" s="40"/>
      <c r="F34" s="30">
        <f t="shared" si="19"/>
        <v>51875.86</v>
      </c>
      <c r="G34" s="41">
        <f t="shared" si="19"/>
        <v>947422</v>
      </c>
      <c r="H34" s="42"/>
      <c r="I34" s="29">
        <f>SUM(I14:I33)</f>
        <v>935789</v>
      </c>
      <c r="J34" s="63"/>
      <c r="K34" s="40"/>
      <c r="L34" s="31"/>
      <c r="M34" s="52"/>
      <c r="N34" s="52"/>
      <c r="O34" s="31"/>
      <c r="R34" s="44">
        <f>R32+R33</f>
        <v>36068</v>
      </c>
    </row>
    <row r="35" ht="18" customHeight="1" spans="1:14">
      <c r="A35" s="43" t="s">
        <v>60</v>
      </c>
      <c r="B35" s="44">
        <f>B11*0.936</f>
        <v>838180.341818182</v>
      </c>
      <c r="C35" s="43"/>
      <c r="D35" s="45"/>
      <c r="E35" s="45"/>
      <c r="F35" s="44">
        <f t="shared" ref="F35:I35" si="20">F11-F34</f>
        <v>19763.4854545454</v>
      </c>
      <c r="G35" s="44">
        <f t="shared" si="20"/>
        <v>37619</v>
      </c>
      <c r="H35" s="20" t="s">
        <v>61</v>
      </c>
      <c r="I35" s="29">
        <f t="shared" si="20"/>
        <v>0</v>
      </c>
      <c r="J35" s="6"/>
      <c r="K35" s="64"/>
      <c r="M35" s="65"/>
      <c r="N35" s="65"/>
    </row>
    <row r="36" ht="18" customHeight="1" spans="1:14">
      <c r="A36" s="43" t="s">
        <v>62</v>
      </c>
      <c r="B36" s="44">
        <f>B35-B34</f>
        <v>-57365.7981818183</v>
      </c>
      <c r="C36" s="43"/>
      <c r="D36" s="45"/>
      <c r="E36" s="45"/>
      <c r="F36" s="44"/>
      <c r="G36" s="44"/>
      <c r="H36" s="46"/>
      <c r="I36" s="44"/>
      <c r="J36" s="6"/>
      <c r="K36" s="64"/>
      <c r="M36" s="65"/>
      <c r="N36" s="65"/>
    </row>
    <row r="37" ht="18" customHeight="1" spans="1:3">
      <c r="A37" s="2" t="s">
        <v>63</v>
      </c>
      <c r="C37" s="2"/>
    </row>
    <row r="38" ht="18" customHeight="1" spans="1:7">
      <c r="A38" s="20" t="s">
        <v>64</v>
      </c>
      <c r="B38" s="19" t="s">
        <v>65</v>
      </c>
      <c r="C38" s="31"/>
      <c r="D38" s="20" t="s">
        <v>64</v>
      </c>
      <c r="E38" s="18" t="s">
        <v>16</v>
      </c>
      <c r="F38" s="19" t="s">
        <v>65</v>
      </c>
      <c r="G38" s="19" t="s">
        <v>66</v>
      </c>
    </row>
    <row r="39" ht="18" customHeight="1" spans="1:7">
      <c r="A39" s="31" t="s">
        <v>67</v>
      </c>
      <c r="B39" s="16">
        <f>(B35-B34)*0.25</f>
        <v>-14341.4495454546</v>
      </c>
      <c r="C39" s="31"/>
      <c r="D39" s="26" t="s">
        <v>68</v>
      </c>
      <c r="E39" s="20" t="s">
        <v>69</v>
      </c>
      <c r="F39" s="30">
        <f>F11-F34</f>
        <v>19763.4854545454</v>
      </c>
      <c r="G39" s="30">
        <f>F8-F14</f>
        <v>19763.4854545454</v>
      </c>
    </row>
    <row r="40" ht="18" customHeight="1" spans="1:7">
      <c r="A40" s="31" t="s">
        <v>70</v>
      </c>
      <c r="B40" s="47" t="s">
        <v>71</v>
      </c>
      <c r="C40" s="31"/>
      <c r="D40" s="48" t="s">
        <v>72</v>
      </c>
      <c r="E40" s="13">
        <v>0.05</v>
      </c>
      <c r="F40" s="22">
        <f>F39*E40</f>
        <v>988.174272727272</v>
      </c>
      <c r="G40" s="22">
        <f>G39*E40</f>
        <v>988.174272727272</v>
      </c>
    </row>
    <row r="41" ht="18" customHeight="1" spans="1:7">
      <c r="A41" s="31" t="s">
        <v>73</v>
      </c>
      <c r="B41" s="47" t="s">
        <v>71</v>
      </c>
      <c r="C41" s="31"/>
      <c r="D41" s="48" t="s">
        <v>74</v>
      </c>
      <c r="E41" s="13">
        <v>0.03</v>
      </c>
      <c r="F41" s="22">
        <f>F39*E41</f>
        <v>592.904563636363</v>
      </c>
      <c r="G41" s="22">
        <f>G39*E41</f>
        <v>592.904563636363</v>
      </c>
    </row>
    <row r="42" ht="18" customHeight="1" spans="1:7">
      <c r="A42" s="31"/>
      <c r="B42" s="22"/>
      <c r="C42" s="31"/>
      <c r="D42" s="48" t="s">
        <v>75</v>
      </c>
      <c r="E42" s="13">
        <v>0.02</v>
      </c>
      <c r="F42" s="22">
        <f>F39*E42</f>
        <v>395.269709090909</v>
      </c>
      <c r="G42" s="22">
        <f>G39*E42</f>
        <v>395.269709090909</v>
      </c>
    </row>
    <row r="43" ht="18" customHeight="1" spans="1:7">
      <c r="A43" s="26" t="s">
        <v>76</v>
      </c>
      <c r="B43" s="27">
        <f t="shared" ref="B43:G43" si="21">SUM(B39:B42)</f>
        <v>-14341.4495454546</v>
      </c>
      <c r="C43" s="31"/>
      <c r="D43" s="32" t="s">
        <v>76</v>
      </c>
      <c r="E43" s="26"/>
      <c r="F43" s="30">
        <f t="shared" si="21"/>
        <v>21739.834</v>
      </c>
      <c r="G43" s="30">
        <f t="shared" si="21"/>
        <v>21739.834</v>
      </c>
    </row>
    <row r="44" ht="18" customHeight="1" spans="3:7">
      <c r="C44" s="2"/>
      <c r="D44" s="18" t="s">
        <v>76</v>
      </c>
      <c r="E44" s="40"/>
      <c r="F44" s="29"/>
      <c r="G44" s="29"/>
    </row>
    <row r="45" ht="18" customHeight="1" spans="3:7">
      <c r="C45" s="2"/>
      <c r="D45" s="18" t="s">
        <v>23</v>
      </c>
      <c r="E45" s="28"/>
      <c r="F45" s="29">
        <f>F43+F44</f>
        <v>21739.834</v>
      </c>
      <c r="G45" s="29">
        <f>G43</f>
        <v>21739.834</v>
      </c>
    </row>
    <row r="46" ht="18" customHeight="1" spans="3:7">
      <c r="C46" s="2"/>
      <c r="D46" s="28" t="s">
        <v>67</v>
      </c>
      <c r="E46" s="40">
        <v>0.016</v>
      </c>
      <c r="F46" s="29">
        <f>B11*E46</f>
        <v>14327.8690909091</v>
      </c>
      <c r="G46" s="29">
        <f>B8*E46</f>
        <v>14327.8690909091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protectedRanges>
    <protectedRange sqref="I22" name="区域1"/>
  </protectedRanges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2021-05-12T01:56:41Z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B8F51A65DC9244E2BDFD3B54760B5FB1</vt:lpwstr>
  </property>
</Properties>
</file>