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6" r:id="rId1"/>
    <sheet name="旧" sheetId="4" r:id="rId2"/>
    <sheet name="Sheet2" sheetId="5" r:id="rId3"/>
  </sheets>
  <definedNames>
    <definedName name="_xlnm._FilterDatabase" localSheetId="0" hidden="1">新!$A$13:$O$67</definedName>
    <definedName name="_xlnm._FilterDatabase" localSheetId="1" hidden="1">旧!$A$13:$O$69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5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6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<sst xmlns="http://schemas.openxmlformats.org/spreadsheetml/2006/main" count="364" uniqueCount="105">
  <si>
    <t xml:space="preserve"> C10239 2018年文成县农村公路安全生命防护（安保工程）</t>
  </si>
  <si>
    <t>中标日期</t>
  </si>
  <si>
    <t>中标价</t>
  </si>
  <si>
    <t>负责人</t>
  </si>
  <si>
    <t>周恒泉</t>
  </si>
  <si>
    <t>建设单位</t>
  </si>
  <si>
    <t>文成县公路管理局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</si>
  <si>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</si>
  <si>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</si>
  <si>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</si>
  <si>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</si>
  <si>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</si>
  <si>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</si>
  <si>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</si>
  <si>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</si>
  <si>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</si>
  <si>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</si>
  <si>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</si>
  <si>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</si>
  <si>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</si>
  <si>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</si>
  <si>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</si>
  <si>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温州文成2576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</si>
  <si>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</si>
  <si>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</si>
  <si>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</si>
  <si>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</si>
  <si>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</si>
  <si>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</si>
  <si>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</si>
  <si>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</si>
  <si>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</si>
  <si>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</si>
  <si>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</si>
  <si>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</si>
  <si>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</si>
  <si>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</si>
  <si>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18-12-</t>
  </si>
  <si>
    <t>专</t>
  </si>
  <si>
    <t>2018-11-</t>
  </si>
  <si>
    <t>中国人寿财产保险股份有限公司温州中心支公司</t>
  </si>
  <si>
    <t>保险服务</t>
  </si>
  <si>
    <t>徽行</t>
  </si>
  <si>
    <t>临安市卓潮紧固件有限公司</t>
  </si>
  <si>
    <t>螺栓、方垫</t>
  </si>
  <si>
    <t>2018-9-</t>
  </si>
  <si>
    <t>常州富达苏科智能交通材料有限公司</t>
  </si>
  <si>
    <t>立柱、托架</t>
  </si>
  <si>
    <t>2019-1-</t>
  </si>
  <si>
    <t>温州银田交通标牌有限公司</t>
  </si>
  <si>
    <t>标志牌</t>
  </si>
  <si>
    <t xml:space="preserve"> 温州银田交通标牌有限公司</t>
  </si>
  <si>
    <t>普代</t>
  </si>
  <si>
    <t>宁波鄞州宁东谦源建材经营部</t>
  </si>
  <si>
    <t>安全标志牌、安全帽手套</t>
  </si>
  <si>
    <t>宁波鄞州宁东成信建材经营部</t>
  </si>
  <si>
    <t>杆件、警示柱</t>
  </si>
  <si>
    <t>代转材料款</t>
  </si>
  <si>
    <t>螺栓</t>
  </si>
  <si>
    <t>现金支付、有收据</t>
  </si>
  <si>
    <t>文成县荣成混凝土有限公司</t>
  </si>
  <si>
    <t>混凝土50立方</t>
  </si>
  <si>
    <t>常州富达苏科智能交通材料有限责任公司</t>
  </si>
  <si>
    <t>立柱455支、护栏363片</t>
  </si>
  <si>
    <t>杭州华宏劳务分包有限公司</t>
  </si>
  <si>
    <t>劳务工程分包款</t>
  </si>
  <si>
    <t>长兴路路顺交通设施工程有限公司</t>
  </si>
  <si>
    <t>工程款</t>
  </si>
  <si>
    <t>专户</t>
  </si>
  <si>
    <t>民工工资</t>
  </si>
  <si>
    <t>收</t>
  </si>
  <si>
    <t>孙会计收</t>
  </si>
  <si>
    <t>扣</t>
  </si>
  <si>
    <t>水利基金（8月份开票扣）</t>
  </si>
  <si>
    <t>水利基金（7月份开票扣）</t>
  </si>
  <si>
    <t>企税1.6%（8月份开票扣）</t>
  </si>
  <si>
    <t>企税1.6%（7月份开票扣）</t>
  </si>
  <si>
    <t>企税1.6%</t>
  </si>
  <si>
    <t>水利基金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</si>
  <si>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</si>
  <si>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</si>
  <si>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</si>
  <si>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</si>
  <si>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</si>
  <si>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</si>
  <si>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</si>
  <si>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</si>
  <si>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</si>
  <si>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19.7月开票</t>
  </si>
  <si>
    <r>
      <rPr>
        <b/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9.7月开票扣税</t>
    </r>
  </si>
  <si>
    <r>
      <rPr>
        <b/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9.8月开票扣税</t>
    </r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</si>
  <si>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</si>
  <si>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</si>
  <si>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</si>
  <si>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</si>
  <si>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</si>
  <si>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</si>
  <si>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</si>
  <si>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</si>
  <si>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</si>
  <si>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19.7.1已将40103.46元现金打入孙会计卡</t>
  </si>
  <si>
    <t>增值税票已提供够 40103.46元可退</t>
  </si>
  <si>
    <t>19.7.29</t>
  </si>
  <si>
    <t>7-30退周恒泉</t>
  </si>
  <si>
    <t xml:space="preserve"> 2018年文成县农村公路安全生命防护（安保工程）</t>
  </si>
</sst>
</file>

<file path=xl/styles.xml><?xml version="1.0" encoding="utf-8"?>
<styleSheet xmlns="http://schemas.openxmlformats.org/spreadsheetml/2006/main">
  <numFmts count="9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67">
    <xf numFmtId="0" fontId="0" fillId="0" borderId="0" xfId="0"/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76" fontId="3" fillId="0" borderId="0" xfId="0" applyNumberFormat="1" applyFont="1"/>
    <xf numFmtId="0" fontId="2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4" fontId="4" fillId="0" borderId="0" xfId="0" applyNumberFormat="1" applyFont="1"/>
    <xf numFmtId="178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5" borderId="1" xfId="1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left" vertical="center"/>
    </xf>
    <xf numFmtId="177" fontId="1" fillId="0" borderId="5" xfId="0" applyNumberFormat="1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vertical="center"/>
    </xf>
    <xf numFmtId="178" fontId="5" fillId="3" borderId="1" xfId="0" applyNumberFormat="1" applyFont="1" applyFill="1" applyBorder="1" applyAlignment="1">
      <alignment vertical="center"/>
    </xf>
    <xf numFmtId="178" fontId="5" fillId="4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topLeftCell="A31" workbookViewId="0">
      <selection activeCell="G51" sqref="G51"/>
    </sheetView>
  </sheetViews>
  <sheetFormatPr defaultColWidth="9" defaultRowHeight="11.25"/>
  <cols>
    <col min="1" max="1" width="10.75" style="6" customWidth="1"/>
    <col min="2" max="2" width="13.125" style="7" customWidth="1"/>
    <col min="3" max="3" width="6" style="8" customWidth="1"/>
    <col min="4" max="4" width="13.375" style="8" customWidth="1"/>
    <col min="5" max="5" width="6" style="8" customWidth="1"/>
    <col min="6" max="6" width="13.125" style="7" customWidth="1"/>
    <col min="7" max="7" width="14.125" style="7" customWidth="1"/>
    <col min="8" max="8" width="9.625" style="8" customWidth="1"/>
    <col min="9" max="9" width="13.875" style="7" customWidth="1"/>
    <col min="10" max="10" width="8.25" style="9" customWidth="1"/>
    <col min="11" max="11" width="31.5" style="10" customWidth="1"/>
    <col min="12" max="12" width="12.75" style="10" customWidth="1"/>
    <col min="13" max="13" width="6" style="10" customWidth="1"/>
    <col min="14" max="14" width="5.625" style="10" customWidth="1"/>
    <col min="15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0"/>
      <c r="L1" s="20"/>
    </row>
    <row r="2" ht="18" customHeight="1" spans="1:12">
      <c r="A2" s="13" t="s">
        <v>1</v>
      </c>
      <c r="B2" s="14">
        <v>43325</v>
      </c>
      <c r="C2" s="15" t="s">
        <v>2</v>
      </c>
      <c r="D2" s="15">
        <v>1350795</v>
      </c>
      <c r="E2" s="16" t="s">
        <v>3</v>
      </c>
      <c r="F2" s="15" t="s">
        <v>4</v>
      </c>
      <c r="G2" s="17" t="s">
        <v>5</v>
      </c>
      <c r="H2" s="18" t="s">
        <v>6</v>
      </c>
      <c r="I2" s="50"/>
      <c r="J2" s="51"/>
      <c r="K2" s="20"/>
      <c r="L2" s="20"/>
    </row>
    <row r="3" ht="18" customHeight="1" spans="1:12">
      <c r="A3" s="13" t="s">
        <v>7</v>
      </c>
      <c r="B3" s="19"/>
      <c r="C3" s="15" t="s">
        <v>8</v>
      </c>
      <c r="D3" s="15">
        <v>1443943</v>
      </c>
      <c r="F3" s="20"/>
      <c r="G3" s="21"/>
      <c r="H3" s="20"/>
      <c r="I3" s="21"/>
      <c r="J3" s="20"/>
      <c r="K3" s="20"/>
      <c r="L3" s="20"/>
    </row>
    <row r="4" ht="18" customHeight="1" spans="1:12">
      <c r="A4" s="6" t="s">
        <v>9</v>
      </c>
      <c r="H4" s="20"/>
      <c r="I4" s="21"/>
      <c r="J4" s="20"/>
      <c r="K4" s="20"/>
      <c r="L4" s="20"/>
    </row>
    <row r="5" ht="18" customHeight="1" spans="1:10">
      <c r="A5" s="22" t="s">
        <v>10</v>
      </c>
      <c r="B5" s="23" t="s">
        <v>11</v>
      </c>
      <c r="C5" s="22" t="s">
        <v>12</v>
      </c>
      <c r="D5" s="22"/>
      <c r="E5" s="22" t="s">
        <v>13</v>
      </c>
      <c r="F5" s="23"/>
      <c r="G5" s="23" t="s">
        <v>14</v>
      </c>
      <c r="H5" s="24" t="s">
        <v>15</v>
      </c>
      <c r="I5" s="23"/>
      <c r="J5" s="24"/>
    </row>
    <row r="6" ht="18" customHeight="1" spans="1:10">
      <c r="A6" s="22"/>
      <c r="B6" s="23"/>
      <c r="C6" s="22" t="s">
        <v>16</v>
      </c>
      <c r="D6" s="22" t="s">
        <v>17</v>
      </c>
      <c r="E6" s="22" t="s">
        <v>16</v>
      </c>
      <c r="F6" s="23" t="s">
        <v>17</v>
      </c>
      <c r="G6" s="23"/>
      <c r="H6" s="24" t="s">
        <v>18</v>
      </c>
      <c r="I6" s="23" t="s">
        <v>19</v>
      </c>
      <c r="J6" s="24" t="s">
        <v>20</v>
      </c>
    </row>
    <row r="7" ht="18" customHeight="1" spans="1:10">
      <c r="A7" s="25">
        <v>43489</v>
      </c>
      <c r="B7" s="15">
        <f t="shared" ref="B7:B10" si="0">G7/(1+C7+E7)</f>
        <v>465217.272727273</v>
      </c>
      <c r="C7" s="26">
        <v>0.02</v>
      </c>
      <c r="D7" s="61">
        <f t="shared" ref="D7:D10" si="1">G7/(1+E7+C7)*C7</f>
        <v>9304.34545454546</v>
      </c>
      <c r="E7" s="26">
        <v>0.08</v>
      </c>
      <c r="F7" s="15">
        <f t="shared" ref="F7:F10" si="2">G7/(1+C7+E7)*E7</f>
        <v>37217.3818181818</v>
      </c>
      <c r="G7" s="62">
        <v>511739</v>
      </c>
      <c r="H7" s="25">
        <v>43498</v>
      </c>
      <c r="I7" s="15">
        <v>434978.15</v>
      </c>
      <c r="J7" s="2" t="s">
        <v>21</v>
      </c>
    </row>
    <row r="8" ht="18" customHeight="1" spans="1:10">
      <c r="A8" s="25">
        <v>43647</v>
      </c>
      <c r="B8" s="15">
        <f t="shared" si="0"/>
        <v>642201.834862385</v>
      </c>
      <c r="C8" s="26">
        <v>0.02</v>
      </c>
      <c r="D8" s="61">
        <f t="shared" si="1"/>
        <v>12844.0366972477</v>
      </c>
      <c r="E8" s="26">
        <v>0.07</v>
      </c>
      <c r="F8" s="15">
        <f t="shared" si="2"/>
        <v>44954.128440367</v>
      </c>
      <c r="G8" s="62">
        <v>700000</v>
      </c>
      <c r="H8" s="25">
        <v>43692</v>
      </c>
      <c r="I8" s="15">
        <v>491739.2</v>
      </c>
      <c r="J8" s="2" t="s">
        <v>21</v>
      </c>
    </row>
    <row r="9" ht="18" customHeight="1" spans="1:10">
      <c r="A9" s="25">
        <v>43682</v>
      </c>
      <c r="B9" s="15">
        <f t="shared" si="0"/>
        <v>21234.8623853211</v>
      </c>
      <c r="C9" s="26">
        <v>0.02</v>
      </c>
      <c r="D9" s="61">
        <f t="shared" si="1"/>
        <v>424.697247706422</v>
      </c>
      <c r="E9" s="26">
        <v>0.07</v>
      </c>
      <c r="F9" s="15">
        <f t="shared" si="2"/>
        <v>1486.44036697248</v>
      </c>
      <c r="G9" s="62">
        <v>23146</v>
      </c>
      <c r="H9" s="25">
        <v>43717</v>
      </c>
      <c r="I9" s="15">
        <v>122749</v>
      </c>
      <c r="J9" s="2" t="s">
        <v>22</v>
      </c>
    </row>
    <row r="10" ht="18" customHeight="1" spans="1:12">
      <c r="A10" s="25"/>
      <c r="B10" s="15">
        <f t="shared" si="0"/>
        <v>0</v>
      </c>
      <c r="C10" s="26">
        <v>0.02</v>
      </c>
      <c r="D10" s="61">
        <f t="shared" si="1"/>
        <v>0</v>
      </c>
      <c r="E10" s="26">
        <v>0.07</v>
      </c>
      <c r="F10" s="15">
        <f t="shared" si="2"/>
        <v>0</v>
      </c>
      <c r="G10" s="62"/>
      <c r="H10" s="25"/>
      <c r="I10" s="15"/>
      <c r="J10" s="2"/>
      <c r="L10" s="7"/>
    </row>
    <row r="11" ht="18" customHeight="1" spans="1:10">
      <c r="A11" s="29" t="s">
        <v>23</v>
      </c>
      <c r="B11" s="63">
        <f t="shared" ref="B11:G11" si="3">SUM(B7:B10)</f>
        <v>1128653.96997498</v>
      </c>
      <c r="C11" s="31"/>
      <c r="D11" s="31">
        <f t="shared" si="3"/>
        <v>22573.0793994996</v>
      </c>
      <c r="E11" s="31"/>
      <c r="F11" s="64">
        <f t="shared" si="3"/>
        <v>83657.9506255213</v>
      </c>
      <c r="G11" s="31">
        <f t="shared" si="3"/>
        <v>1234885</v>
      </c>
      <c r="H11" s="34"/>
      <c r="I11" s="31">
        <f>SUM(I7:I10)</f>
        <v>1049466.35</v>
      </c>
      <c r="J11" s="34"/>
    </row>
    <row r="12" ht="18" customHeight="1" spans="1:12">
      <c r="A12" s="6" t="s">
        <v>24</v>
      </c>
      <c r="J12" s="8"/>
      <c r="K12" s="8"/>
      <c r="L12" s="9"/>
    </row>
    <row r="13" ht="18" customHeight="1" spans="1:15">
      <c r="A13" s="35" t="s">
        <v>25</v>
      </c>
      <c r="B13" s="23" t="s">
        <v>26</v>
      </c>
      <c r="C13" s="22" t="s">
        <v>27</v>
      </c>
      <c r="D13" s="22" t="s">
        <v>28</v>
      </c>
      <c r="E13" s="22" t="s">
        <v>16</v>
      </c>
      <c r="F13" s="23" t="s">
        <v>29</v>
      </c>
      <c r="G13" s="23" t="s">
        <v>14</v>
      </c>
      <c r="H13" s="22" t="s">
        <v>30</v>
      </c>
      <c r="I13" s="23" t="s">
        <v>31</v>
      </c>
      <c r="J13" s="22" t="s">
        <v>20</v>
      </c>
      <c r="K13" s="52" t="s">
        <v>32</v>
      </c>
      <c r="L13" s="24" t="s">
        <v>33</v>
      </c>
      <c r="M13" s="24" t="s">
        <v>34</v>
      </c>
      <c r="N13" s="24" t="s">
        <v>35</v>
      </c>
      <c r="O13" s="24" t="s">
        <v>36</v>
      </c>
    </row>
    <row r="14" s="5" customFormat="1" ht="18" customHeight="1" spans="1:15">
      <c r="A14" s="36" t="s">
        <v>37</v>
      </c>
      <c r="B14" s="65">
        <f>ROUND(G14/(1+E14),2)</f>
        <v>9647.17</v>
      </c>
      <c r="C14" s="37"/>
      <c r="D14" s="38" t="s">
        <v>38</v>
      </c>
      <c r="E14" s="39">
        <v>0.06</v>
      </c>
      <c r="F14" s="65">
        <f>ROUND(G14/(1+E14)*E14,2)</f>
        <v>578.83</v>
      </c>
      <c r="G14" s="62">
        <v>10226</v>
      </c>
      <c r="H14" s="25" t="s">
        <v>39</v>
      </c>
      <c r="I14" s="15">
        <v>10226</v>
      </c>
      <c r="J14" s="2" t="s">
        <v>21</v>
      </c>
      <c r="K14" s="3" t="s">
        <v>40</v>
      </c>
      <c r="L14" s="53" t="s">
        <v>41</v>
      </c>
      <c r="M14" s="54"/>
      <c r="N14" s="54"/>
      <c r="O14" s="53"/>
    </row>
    <row r="15" s="5" customFormat="1" ht="18" customHeight="1" spans="1:15">
      <c r="A15" s="36"/>
      <c r="B15" s="65"/>
      <c r="C15" s="37"/>
      <c r="D15" s="38"/>
      <c r="E15" s="39"/>
      <c r="F15" s="65"/>
      <c r="G15" s="62"/>
      <c r="H15" s="25" t="s">
        <v>39</v>
      </c>
      <c r="I15" s="15">
        <v>-10226</v>
      </c>
      <c r="J15" s="2" t="s">
        <v>42</v>
      </c>
      <c r="K15" s="3" t="s">
        <v>4</v>
      </c>
      <c r="L15" s="53"/>
      <c r="M15" s="54"/>
      <c r="N15" s="54"/>
      <c r="O15" s="53"/>
    </row>
    <row r="16" s="5" customFormat="1" ht="18" customHeight="1" spans="1:15">
      <c r="A16" s="36">
        <v>43466</v>
      </c>
      <c r="B16" s="65">
        <f>ROUND(G16/(1+E16),2)</f>
        <v>12149.14</v>
      </c>
      <c r="C16" s="37"/>
      <c r="D16" s="38" t="s">
        <v>38</v>
      </c>
      <c r="E16" s="39">
        <v>0.16</v>
      </c>
      <c r="F16" s="65">
        <f>ROUND(G16/(1+E16)*E16,2)</f>
        <v>1943.86</v>
      </c>
      <c r="G16" s="62">
        <v>14093</v>
      </c>
      <c r="H16" s="25" t="s">
        <v>39</v>
      </c>
      <c r="I16" s="15">
        <v>14093</v>
      </c>
      <c r="J16" s="2" t="s">
        <v>21</v>
      </c>
      <c r="K16" s="3" t="s">
        <v>43</v>
      </c>
      <c r="L16" s="53" t="s">
        <v>44</v>
      </c>
      <c r="M16" s="54"/>
      <c r="N16" s="54"/>
      <c r="O16" s="53"/>
    </row>
    <row r="17" s="5" customFormat="1" ht="18" customHeight="1" spans="1:15">
      <c r="A17" s="36"/>
      <c r="B17" s="65"/>
      <c r="C17" s="37"/>
      <c r="D17" s="38"/>
      <c r="E17" s="39"/>
      <c r="F17" s="65"/>
      <c r="G17" s="62"/>
      <c r="H17" s="25" t="s">
        <v>39</v>
      </c>
      <c r="I17" s="15">
        <v>-14093</v>
      </c>
      <c r="J17" s="2" t="s">
        <v>42</v>
      </c>
      <c r="K17" s="3" t="s">
        <v>4</v>
      </c>
      <c r="L17" s="53"/>
      <c r="M17" s="54"/>
      <c r="N17" s="54"/>
      <c r="O17" s="53"/>
    </row>
    <row r="18" s="5" customFormat="1" ht="18" customHeight="1" spans="1:15">
      <c r="A18" s="36">
        <v>43466</v>
      </c>
      <c r="B18" s="65">
        <f>ROUND(G18/(1+E18),2)</f>
        <v>163696.72</v>
      </c>
      <c r="C18" s="37"/>
      <c r="D18" s="38" t="s">
        <v>38</v>
      </c>
      <c r="E18" s="39">
        <v>0.16</v>
      </c>
      <c r="F18" s="65">
        <f>ROUND(G18/(1+E18)*E18,2)</f>
        <v>26191.48</v>
      </c>
      <c r="G18" s="62">
        <f>113990+75898.2</f>
        <v>189888.2</v>
      </c>
      <c r="H18" s="25" t="s">
        <v>45</v>
      </c>
      <c r="I18" s="15">
        <v>174821</v>
      </c>
      <c r="J18" s="2" t="s">
        <v>21</v>
      </c>
      <c r="K18" s="3" t="s">
        <v>46</v>
      </c>
      <c r="L18" s="53" t="s">
        <v>47</v>
      </c>
      <c r="M18" s="54"/>
      <c r="N18" s="54"/>
      <c r="O18" s="53"/>
    </row>
    <row r="19" s="5" customFormat="1" ht="18" customHeight="1" spans="1:15">
      <c r="A19" s="36"/>
      <c r="B19" s="65"/>
      <c r="C19" s="37"/>
      <c r="D19" s="38"/>
      <c r="E19" s="39"/>
      <c r="F19" s="65"/>
      <c r="G19" s="62"/>
      <c r="H19" s="25" t="s">
        <v>45</v>
      </c>
      <c r="I19" s="15">
        <v>-174821</v>
      </c>
      <c r="J19" s="2" t="s">
        <v>42</v>
      </c>
      <c r="K19" s="3" t="s">
        <v>4</v>
      </c>
      <c r="L19" s="53"/>
      <c r="M19" s="54"/>
      <c r="N19" s="54"/>
      <c r="O19" s="53"/>
    </row>
    <row r="20" s="5" customFormat="1" ht="18" customHeight="1" spans="1:15">
      <c r="A20" s="36">
        <v>43466</v>
      </c>
      <c r="B20" s="65">
        <f t="shared" ref="B20:B52" si="4">ROUND(G20/(1+E20),2)</f>
        <v>63793.1</v>
      </c>
      <c r="C20" s="37"/>
      <c r="D20" s="38" t="s">
        <v>38</v>
      </c>
      <c r="E20" s="39">
        <v>0.16</v>
      </c>
      <c r="F20" s="65">
        <f t="shared" ref="F20:F52" si="5">ROUND(G20/(1+E20)*E20,2)</f>
        <v>10206.9</v>
      </c>
      <c r="G20" s="62">
        <v>74000</v>
      </c>
      <c r="H20" s="25" t="s">
        <v>48</v>
      </c>
      <c r="I20" s="15">
        <v>54000</v>
      </c>
      <c r="J20" s="2" t="s">
        <v>21</v>
      </c>
      <c r="K20" s="3" t="s">
        <v>49</v>
      </c>
      <c r="L20" s="53" t="s">
        <v>50</v>
      </c>
      <c r="M20" s="54"/>
      <c r="N20" s="54"/>
      <c r="O20" s="53"/>
    </row>
    <row r="21" s="5" customFormat="1" ht="18" customHeight="1" spans="1:15">
      <c r="A21" s="36"/>
      <c r="B21" s="65"/>
      <c r="C21" s="37"/>
      <c r="D21" s="38"/>
      <c r="E21" s="39"/>
      <c r="F21" s="65"/>
      <c r="G21" s="62"/>
      <c r="H21" s="25" t="s">
        <v>48</v>
      </c>
      <c r="I21" s="15">
        <v>-54000</v>
      </c>
      <c r="J21" s="2" t="s">
        <v>42</v>
      </c>
      <c r="K21" s="3" t="s">
        <v>4</v>
      </c>
      <c r="L21" s="53"/>
      <c r="M21" s="54"/>
      <c r="N21" s="54"/>
      <c r="O21" s="53"/>
    </row>
    <row r="22" s="5" customFormat="1" ht="18" customHeight="1" spans="1:15">
      <c r="A22" s="36"/>
      <c r="B22" s="65"/>
      <c r="C22" s="37"/>
      <c r="D22" s="38"/>
      <c r="E22" s="39"/>
      <c r="F22" s="65"/>
      <c r="G22" s="62"/>
      <c r="H22" s="25" t="s">
        <v>39</v>
      </c>
      <c r="I22" s="15">
        <v>-20000</v>
      </c>
      <c r="J22" s="2" t="s">
        <v>42</v>
      </c>
      <c r="K22" s="3" t="s">
        <v>4</v>
      </c>
      <c r="L22" s="53"/>
      <c r="M22" s="54"/>
      <c r="N22" s="54"/>
      <c r="O22" s="53"/>
    </row>
    <row r="23" s="5" customFormat="1" ht="18" customHeight="1" spans="1:15">
      <c r="A23" s="36"/>
      <c r="B23" s="65"/>
      <c r="C23" s="37"/>
      <c r="D23" s="38"/>
      <c r="E23" s="39"/>
      <c r="F23" s="65"/>
      <c r="G23" s="62"/>
      <c r="H23" s="25" t="s">
        <v>39</v>
      </c>
      <c r="I23" s="15">
        <v>20000</v>
      </c>
      <c r="J23" s="2" t="s">
        <v>21</v>
      </c>
      <c r="K23" s="3" t="s">
        <v>51</v>
      </c>
      <c r="L23" s="53"/>
      <c r="M23" s="54"/>
      <c r="N23" s="54"/>
      <c r="O23" s="53"/>
    </row>
    <row r="24" s="5" customFormat="1" ht="18" customHeight="1" spans="1:15">
      <c r="A24" s="36">
        <v>43466</v>
      </c>
      <c r="B24" s="65">
        <f t="shared" si="4"/>
        <v>13033</v>
      </c>
      <c r="C24" s="37"/>
      <c r="D24" s="38" t="s">
        <v>52</v>
      </c>
      <c r="E24" s="39"/>
      <c r="F24" s="65">
        <f t="shared" si="5"/>
        <v>0</v>
      </c>
      <c r="G24" s="62">
        <f>4793+8240</f>
        <v>13033</v>
      </c>
      <c r="H24" s="25"/>
      <c r="I24" s="15"/>
      <c r="J24" s="2"/>
      <c r="K24" s="3" t="s">
        <v>53</v>
      </c>
      <c r="L24" s="53" t="s">
        <v>54</v>
      </c>
      <c r="M24" s="54"/>
      <c r="N24" s="54"/>
      <c r="O24" s="53"/>
    </row>
    <row r="25" s="5" customFormat="1" ht="18" customHeight="1" spans="1:15">
      <c r="A25" s="36">
        <v>43466</v>
      </c>
      <c r="B25" s="65">
        <f t="shared" si="4"/>
        <v>195689.32</v>
      </c>
      <c r="C25" s="37"/>
      <c r="D25" s="38" t="s">
        <v>38</v>
      </c>
      <c r="E25" s="39">
        <v>0.03</v>
      </c>
      <c r="F25" s="65">
        <f t="shared" si="5"/>
        <v>5870.68</v>
      </c>
      <c r="G25" s="62">
        <v>201560</v>
      </c>
      <c r="H25" s="25">
        <v>43499</v>
      </c>
      <c r="I25" s="15">
        <v>201560</v>
      </c>
      <c r="J25" s="2" t="s">
        <v>21</v>
      </c>
      <c r="K25" s="3" t="s">
        <v>55</v>
      </c>
      <c r="L25" s="53" t="s">
        <v>56</v>
      </c>
      <c r="M25" s="54"/>
      <c r="N25" s="54"/>
      <c r="O25" s="53"/>
    </row>
    <row r="26" s="5" customFormat="1" ht="18" customHeight="1" spans="1:15">
      <c r="A26" s="36"/>
      <c r="B26" s="65">
        <f t="shared" si="4"/>
        <v>0</v>
      </c>
      <c r="C26" s="37"/>
      <c r="D26" s="38"/>
      <c r="E26" s="39"/>
      <c r="F26" s="65">
        <f t="shared" si="5"/>
        <v>0</v>
      </c>
      <c r="G26" s="62"/>
      <c r="H26" s="25">
        <v>43499</v>
      </c>
      <c r="I26" s="15">
        <v>15067.2</v>
      </c>
      <c r="J26" s="2" t="s">
        <v>21</v>
      </c>
      <c r="K26" s="3" t="s">
        <v>46</v>
      </c>
      <c r="L26" s="53" t="s">
        <v>47</v>
      </c>
      <c r="M26" s="54"/>
      <c r="N26" s="54"/>
      <c r="O26" s="53"/>
    </row>
    <row r="27" s="5" customFormat="1" ht="18" customHeight="1" spans="1:15">
      <c r="A27" s="36"/>
      <c r="B27" s="65">
        <f t="shared" si="4"/>
        <v>0</v>
      </c>
      <c r="C27" s="37"/>
      <c r="D27" s="38"/>
      <c r="E27" s="39"/>
      <c r="F27" s="65">
        <f t="shared" si="5"/>
        <v>0</v>
      </c>
      <c r="G27" s="62"/>
      <c r="H27" s="25">
        <v>43499</v>
      </c>
      <c r="I27" s="15">
        <v>201427.39</v>
      </c>
      <c r="J27" s="2" t="s">
        <v>21</v>
      </c>
      <c r="K27" s="3" t="s">
        <v>4</v>
      </c>
      <c r="L27" s="53" t="s">
        <v>57</v>
      </c>
      <c r="M27" s="54"/>
      <c r="N27" s="54"/>
      <c r="O27" s="53"/>
    </row>
    <row r="28" s="5" customFormat="1" ht="18" customHeight="1" spans="1:15">
      <c r="A28" s="36"/>
      <c r="B28" s="65">
        <f t="shared" si="4"/>
        <v>0</v>
      </c>
      <c r="C28" s="37"/>
      <c r="D28" s="38"/>
      <c r="E28" s="39"/>
      <c r="F28" s="65">
        <f t="shared" si="5"/>
        <v>0</v>
      </c>
      <c r="G28" s="62"/>
      <c r="H28" s="25">
        <v>43525</v>
      </c>
      <c r="I28" s="15">
        <v>100000</v>
      </c>
      <c r="J28" s="2" t="s">
        <v>21</v>
      </c>
      <c r="K28" s="3" t="s">
        <v>46</v>
      </c>
      <c r="L28" s="53" t="s">
        <v>47</v>
      </c>
      <c r="M28" s="54"/>
      <c r="N28" s="54"/>
      <c r="O28" s="53"/>
    </row>
    <row r="29" s="5" customFormat="1" ht="18" customHeight="1" spans="1:15">
      <c r="A29" s="36"/>
      <c r="B29" s="65">
        <f t="shared" si="4"/>
        <v>0</v>
      </c>
      <c r="C29" s="37"/>
      <c r="D29" s="38"/>
      <c r="E29" s="39"/>
      <c r="F29" s="65">
        <f t="shared" si="5"/>
        <v>0</v>
      </c>
      <c r="G29" s="62"/>
      <c r="H29" s="25">
        <v>43525</v>
      </c>
      <c r="I29" s="15">
        <v>-100000</v>
      </c>
      <c r="J29" s="2" t="s">
        <v>42</v>
      </c>
      <c r="K29" s="3" t="s">
        <v>4</v>
      </c>
      <c r="L29" s="53"/>
      <c r="M29" s="54"/>
      <c r="N29" s="54"/>
      <c r="O29" s="53"/>
    </row>
    <row r="30" s="5" customFormat="1" ht="18" customHeight="1" spans="1:15">
      <c r="A30" s="36"/>
      <c r="B30" s="65">
        <f t="shared" si="4"/>
        <v>0</v>
      </c>
      <c r="C30" s="37"/>
      <c r="D30" s="38"/>
      <c r="E30" s="39"/>
      <c r="F30" s="65">
        <f t="shared" si="5"/>
        <v>0</v>
      </c>
      <c r="G30" s="62"/>
      <c r="H30" s="25">
        <v>43539</v>
      </c>
      <c r="I30" s="15">
        <v>100000</v>
      </c>
      <c r="J30" s="2" t="s">
        <v>21</v>
      </c>
      <c r="K30" s="3" t="s">
        <v>46</v>
      </c>
      <c r="L30" s="53" t="s">
        <v>47</v>
      </c>
      <c r="M30" s="54"/>
      <c r="N30" s="54"/>
      <c r="O30" s="53"/>
    </row>
    <row r="31" s="5" customFormat="1" ht="18" customHeight="1" spans="1:15">
      <c r="A31" s="36"/>
      <c r="B31" s="65">
        <f t="shared" si="4"/>
        <v>0</v>
      </c>
      <c r="C31" s="37"/>
      <c r="D31" s="38"/>
      <c r="E31" s="39"/>
      <c r="F31" s="65">
        <f t="shared" si="5"/>
        <v>0</v>
      </c>
      <c r="G31" s="62"/>
      <c r="H31" s="25">
        <v>43539</v>
      </c>
      <c r="I31" s="15">
        <v>-100000</v>
      </c>
      <c r="J31" s="2" t="s">
        <v>42</v>
      </c>
      <c r="K31" s="3" t="s">
        <v>4</v>
      </c>
      <c r="L31" s="53"/>
      <c r="M31" s="54"/>
      <c r="N31" s="54"/>
      <c r="O31" s="53"/>
    </row>
    <row r="32" s="5" customFormat="1" ht="18" customHeight="1" spans="1:15">
      <c r="A32" s="36">
        <v>43556</v>
      </c>
      <c r="B32" s="65">
        <f t="shared" si="4"/>
        <v>5762.93</v>
      </c>
      <c r="C32" s="37"/>
      <c r="D32" s="38" t="s">
        <v>38</v>
      </c>
      <c r="E32" s="39">
        <v>0.16</v>
      </c>
      <c r="F32" s="65">
        <f t="shared" si="5"/>
        <v>922.07</v>
      </c>
      <c r="G32" s="62">
        <v>6685</v>
      </c>
      <c r="H32" s="25"/>
      <c r="I32" s="15"/>
      <c r="J32" s="2"/>
      <c r="K32" s="3" t="s">
        <v>43</v>
      </c>
      <c r="L32" s="53" t="s">
        <v>58</v>
      </c>
      <c r="M32" s="54"/>
      <c r="N32" s="54"/>
      <c r="O32" s="53" t="s">
        <v>59</v>
      </c>
    </row>
    <row r="33" s="5" customFormat="1" ht="18" customHeight="1" spans="1:15">
      <c r="A33" s="36"/>
      <c r="B33" s="65">
        <f t="shared" si="4"/>
        <v>24271.84</v>
      </c>
      <c r="C33" s="37"/>
      <c r="D33" s="38" t="s">
        <v>38</v>
      </c>
      <c r="E33" s="39">
        <v>0.03</v>
      </c>
      <c r="F33" s="65">
        <f t="shared" si="5"/>
        <v>728.16</v>
      </c>
      <c r="G33" s="62">
        <v>25000</v>
      </c>
      <c r="H33" s="25"/>
      <c r="I33" s="15"/>
      <c r="J33" s="2"/>
      <c r="K33" s="3" t="s">
        <v>60</v>
      </c>
      <c r="L33" s="53" t="s">
        <v>61</v>
      </c>
      <c r="M33" s="54"/>
      <c r="N33" s="54"/>
      <c r="O33" s="53"/>
    </row>
    <row r="34" s="5" customFormat="1" ht="18" customHeight="1" spans="1:15">
      <c r="A34" s="36">
        <v>43647</v>
      </c>
      <c r="B34" s="65">
        <f t="shared" si="4"/>
        <v>245590.71</v>
      </c>
      <c r="C34" s="37"/>
      <c r="D34" s="38" t="s">
        <v>38</v>
      </c>
      <c r="E34" s="39">
        <v>0.13</v>
      </c>
      <c r="F34" s="65">
        <f t="shared" si="5"/>
        <v>31926.79</v>
      </c>
      <c r="G34" s="62">
        <f>72997.5+102670+101850</f>
        <v>277517.5</v>
      </c>
      <c r="H34" s="25"/>
      <c r="I34" s="15"/>
      <c r="J34" s="2"/>
      <c r="K34" s="3" t="s">
        <v>62</v>
      </c>
      <c r="L34" s="53" t="s">
        <v>63</v>
      </c>
      <c r="M34" s="54"/>
      <c r="N34" s="54"/>
      <c r="O34" s="53"/>
    </row>
    <row r="35" s="5" customFormat="1" ht="18" customHeight="1" spans="1:15">
      <c r="A35" s="36">
        <v>43647</v>
      </c>
      <c r="B35" s="65">
        <f t="shared" si="4"/>
        <v>252427.18</v>
      </c>
      <c r="C35" s="37"/>
      <c r="D35" s="38" t="s">
        <v>38</v>
      </c>
      <c r="E35" s="39">
        <v>0.03</v>
      </c>
      <c r="F35" s="65">
        <f t="shared" si="5"/>
        <v>7572.82</v>
      </c>
      <c r="G35" s="62">
        <v>260000</v>
      </c>
      <c r="H35" s="25">
        <v>43697</v>
      </c>
      <c r="I35" s="15">
        <v>260000</v>
      </c>
      <c r="J35" s="2" t="s">
        <v>21</v>
      </c>
      <c r="K35" s="3" t="s">
        <v>64</v>
      </c>
      <c r="L35" s="53" t="s">
        <v>65</v>
      </c>
      <c r="M35" s="54"/>
      <c r="N35" s="54"/>
      <c r="O35" s="53"/>
    </row>
    <row r="36" s="5" customFormat="1" ht="18" customHeight="1" spans="1:15">
      <c r="A36" s="36">
        <v>43647</v>
      </c>
      <c r="B36" s="65">
        <f t="shared" si="4"/>
        <v>97495.69</v>
      </c>
      <c r="C36" s="37"/>
      <c r="D36" s="38" t="s">
        <v>38</v>
      </c>
      <c r="E36" s="39">
        <v>0.03</v>
      </c>
      <c r="F36" s="65">
        <f t="shared" si="5"/>
        <v>2924.87</v>
      </c>
      <c r="G36" s="62">
        <f>9322.56+91098</f>
        <v>100420.56</v>
      </c>
      <c r="H36" s="25">
        <v>43697</v>
      </c>
      <c r="I36" s="15">
        <v>100420.56</v>
      </c>
      <c r="J36" s="2" t="s">
        <v>21</v>
      </c>
      <c r="K36" s="3" t="s">
        <v>66</v>
      </c>
      <c r="L36" s="53" t="s">
        <v>67</v>
      </c>
      <c r="M36" s="54"/>
      <c r="N36" s="54"/>
      <c r="O36" s="53"/>
    </row>
    <row r="37" s="5" customFormat="1" ht="18" customHeight="1" spans="1:15">
      <c r="A37" s="36"/>
      <c r="B37" s="65">
        <f t="shared" si="4"/>
        <v>0</v>
      </c>
      <c r="C37" s="37"/>
      <c r="D37" s="38"/>
      <c r="E37" s="39"/>
      <c r="F37" s="65">
        <f t="shared" si="5"/>
        <v>0</v>
      </c>
      <c r="G37" s="62"/>
      <c r="H37" s="25">
        <v>43697</v>
      </c>
      <c r="I37" s="15">
        <v>110468.84</v>
      </c>
      <c r="J37" s="2" t="s">
        <v>42</v>
      </c>
      <c r="K37" s="3" t="s">
        <v>4</v>
      </c>
      <c r="L37" s="53"/>
      <c r="M37" s="54"/>
      <c r="N37" s="54"/>
      <c r="O37" s="53"/>
    </row>
    <row r="38" s="5" customFormat="1" ht="18" customHeight="1" spans="1:15">
      <c r="A38" s="36"/>
      <c r="B38" s="65">
        <f t="shared" si="4"/>
        <v>0</v>
      </c>
      <c r="C38" s="37"/>
      <c r="D38" s="38"/>
      <c r="E38" s="39"/>
      <c r="F38" s="65">
        <f t="shared" si="5"/>
        <v>0</v>
      </c>
      <c r="G38" s="62"/>
      <c r="H38" s="25">
        <v>43718</v>
      </c>
      <c r="I38" s="15">
        <v>122749</v>
      </c>
      <c r="J38" s="2" t="s">
        <v>68</v>
      </c>
      <c r="K38" s="3" t="s">
        <v>69</v>
      </c>
      <c r="L38" s="53"/>
      <c r="M38" s="54"/>
      <c r="N38" s="54"/>
      <c r="O38" s="53"/>
    </row>
    <row r="39" s="5" customFormat="1" ht="18" customHeight="1" spans="1:15">
      <c r="A39" s="36"/>
      <c r="B39" s="65">
        <f t="shared" si="4"/>
        <v>0</v>
      </c>
      <c r="C39" s="37"/>
      <c r="D39" s="38"/>
      <c r="E39" s="39"/>
      <c r="F39" s="65">
        <f t="shared" si="5"/>
        <v>0</v>
      </c>
      <c r="G39" s="62"/>
      <c r="H39" s="25"/>
      <c r="I39" s="15"/>
      <c r="J39" s="2"/>
      <c r="K39" s="3"/>
      <c r="L39" s="53"/>
      <c r="M39" s="54"/>
      <c r="N39" s="54"/>
      <c r="O39" s="53"/>
    </row>
    <row r="40" s="5" customFormat="1" ht="18" customHeight="1" spans="1:15">
      <c r="A40" s="36"/>
      <c r="B40" s="65">
        <f t="shared" si="4"/>
        <v>0</v>
      </c>
      <c r="C40" s="37"/>
      <c r="D40" s="38"/>
      <c r="E40" s="39"/>
      <c r="F40" s="65">
        <f t="shared" si="5"/>
        <v>0</v>
      </c>
      <c r="G40" s="62"/>
      <c r="H40" s="25"/>
      <c r="I40" s="15"/>
      <c r="J40" s="2"/>
      <c r="K40" s="3"/>
      <c r="L40" s="53"/>
      <c r="M40" s="54"/>
      <c r="N40" s="54"/>
      <c r="O40" s="53"/>
    </row>
    <row r="41" s="5" customFormat="1" ht="18" customHeight="1" spans="1:15">
      <c r="A41" s="36"/>
      <c r="B41" s="65">
        <f t="shared" si="4"/>
        <v>0</v>
      </c>
      <c r="C41" s="37"/>
      <c r="D41" s="38"/>
      <c r="E41" s="39"/>
      <c r="F41" s="65">
        <f t="shared" si="5"/>
        <v>0</v>
      </c>
      <c r="G41" s="62"/>
      <c r="H41" s="25"/>
      <c r="I41" s="15"/>
      <c r="J41" s="2"/>
      <c r="K41" s="3"/>
      <c r="L41" s="53"/>
      <c r="M41" s="54"/>
      <c r="N41" s="54"/>
      <c r="O41" s="53"/>
    </row>
    <row r="42" s="5" customFormat="1" ht="18" customHeight="1" spans="1:15">
      <c r="A42" s="36"/>
      <c r="B42" s="65">
        <f t="shared" si="4"/>
        <v>0</v>
      </c>
      <c r="C42" s="37"/>
      <c r="D42" s="38"/>
      <c r="E42" s="39"/>
      <c r="F42" s="65">
        <f t="shared" si="5"/>
        <v>0</v>
      </c>
      <c r="G42" s="62"/>
      <c r="H42" s="25"/>
      <c r="I42" s="15"/>
      <c r="J42" s="2"/>
      <c r="K42" s="3"/>
      <c r="L42" s="53"/>
      <c r="M42" s="54"/>
      <c r="N42" s="54"/>
      <c r="O42" s="53"/>
    </row>
    <row r="43" s="5" customFormat="1" ht="18" customHeight="1" spans="1:15">
      <c r="A43" s="36"/>
      <c r="B43" s="65">
        <f t="shared" si="4"/>
        <v>0</v>
      </c>
      <c r="C43" s="37"/>
      <c r="D43" s="38"/>
      <c r="E43" s="39"/>
      <c r="F43" s="65">
        <f t="shared" si="5"/>
        <v>0</v>
      </c>
      <c r="G43" s="62"/>
      <c r="H43" s="25">
        <v>43718</v>
      </c>
      <c r="I43" s="15">
        <v>-2455</v>
      </c>
      <c r="J43" s="2" t="s">
        <v>70</v>
      </c>
      <c r="K43" s="3" t="s">
        <v>71</v>
      </c>
      <c r="L43" s="53"/>
      <c r="M43" s="54"/>
      <c r="N43" s="54"/>
      <c r="O43" s="53"/>
    </row>
    <row r="44" s="5" customFormat="1" ht="18" customHeight="1" spans="1:15">
      <c r="A44" s="36"/>
      <c r="B44" s="65">
        <f t="shared" si="4"/>
        <v>0</v>
      </c>
      <c r="C44" s="37"/>
      <c r="D44" s="38"/>
      <c r="E44" s="39"/>
      <c r="F44" s="65">
        <f t="shared" si="5"/>
        <v>0</v>
      </c>
      <c r="G44" s="62"/>
      <c r="H44" s="25"/>
      <c r="I44" s="15">
        <v>13</v>
      </c>
      <c r="J44" s="2" t="s">
        <v>72</v>
      </c>
      <c r="K44" s="3" t="s">
        <v>73</v>
      </c>
      <c r="L44" s="53"/>
      <c r="M44" s="54"/>
      <c r="N44" s="54"/>
      <c r="O44" s="53"/>
    </row>
    <row r="45" s="5" customFormat="1" ht="18" customHeight="1" spans="1:15">
      <c r="A45" s="36"/>
      <c r="B45" s="65">
        <f t="shared" si="4"/>
        <v>0</v>
      </c>
      <c r="C45" s="37"/>
      <c r="D45" s="38"/>
      <c r="E45" s="39"/>
      <c r="F45" s="65">
        <f t="shared" si="5"/>
        <v>0</v>
      </c>
      <c r="G45" s="62"/>
      <c r="H45" s="25"/>
      <c r="I45" s="15">
        <v>386</v>
      </c>
      <c r="J45" s="2" t="s">
        <v>72</v>
      </c>
      <c r="K45" s="3" t="s">
        <v>74</v>
      </c>
      <c r="L45" s="53"/>
      <c r="M45" s="54"/>
      <c r="N45" s="54"/>
      <c r="O45" s="53"/>
    </row>
    <row r="46" s="5" customFormat="1" ht="18" customHeight="1" spans="1:15">
      <c r="A46" s="36"/>
      <c r="B46" s="65">
        <f t="shared" si="4"/>
        <v>0</v>
      </c>
      <c r="C46" s="37"/>
      <c r="D46" s="38"/>
      <c r="E46" s="39"/>
      <c r="F46" s="65">
        <f t="shared" si="5"/>
        <v>0</v>
      </c>
      <c r="G46" s="62"/>
      <c r="H46" s="25"/>
      <c r="I46" s="15">
        <v>340</v>
      </c>
      <c r="J46" s="2" t="s">
        <v>72</v>
      </c>
      <c r="K46" s="3" t="s">
        <v>75</v>
      </c>
      <c r="L46" s="53"/>
      <c r="M46" s="54"/>
      <c r="N46" s="54"/>
      <c r="O46" s="53"/>
    </row>
    <row r="47" s="5" customFormat="1" ht="18" customHeight="1" spans="1:15">
      <c r="A47" s="36"/>
      <c r="B47" s="65">
        <f t="shared" si="4"/>
        <v>0</v>
      </c>
      <c r="C47" s="37"/>
      <c r="D47" s="38"/>
      <c r="E47" s="39"/>
      <c r="F47" s="65">
        <f t="shared" si="5"/>
        <v>0</v>
      </c>
      <c r="G47" s="62"/>
      <c r="H47" s="25"/>
      <c r="I47" s="15">
        <v>10276</v>
      </c>
      <c r="J47" s="2" t="s">
        <v>72</v>
      </c>
      <c r="K47" s="3" t="s">
        <v>76</v>
      </c>
      <c r="L47" s="53"/>
      <c r="M47" s="54"/>
      <c r="N47" s="54"/>
      <c r="O47" s="53"/>
    </row>
    <row r="48" s="5" customFormat="1" ht="18" customHeight="1" spans="1:15">
      <c r="A48" s="36"/>
      <c r="B48" s="65">
        <f t="shared" si="4"/>
        <v>0</v>
      </c>
      <c r="C48" s="37"/>
      <c r="D48" s="38"/>
      <c r="E48" s="39"/>
      <c r="F48" s="65">
        <f t="shared" si="5"/>
        <v>0</v>
      </c>
      <c r="G48" s="62"/>
      <c r="H48" s="25"/>
      <c r="I48" s="15">
        <v>7444</v>
      </c>
      <c r="J48" s="2" t="s">
        <v>72</v>
      </c>
      <c r="K48" s="3" t="s">
        <v>77</v>
      </c>
      <c r="L48" s="53"/>
      <c r="M48" s="54"/>
      <c r="N48" s="54"/>
      <c r="O48" s="53"/>
    </row>
    <row r="49" s="5" customFormat="1" ht="18" customHeight="1" spans="1:15">
      <c r="A49" s="36"/>
      <c r="B49" s="65">
        <f t="shared" si="4"/>
        <v>0</v>
      </c>
      <c r="C49" s="37"/>
      <c r="D49" s="38"/>
      <c r="E49" s="39"/>
      <c r="F49" s="65">
        <f t="shared" si="5"/>
        <v>0</v>
      </c>
      <c r="G49" s="62"/>
      <c r="H49" s="25"/>
      <c r="I49" s="15">
        <v>280</v>
      </c>
      <c r="J49" s="2" t="s">
        <v>72</v>
      </c>
      <c r="K49" s="3" t="s">
        <v>78</v>
      </c>
      <c r="L49" s="53"/>
      <c r="M49" s="54"/>
      <c r="N49" s="54"/>
      <c r="O49" s="53"/>
    </row>
    <row r="50" s="5" customFormat="1" ht="18" customHeight="1" spans="1:15">
      <c r="A50" s="36"/>
      <c r="B50" s="65">
        <f t="shared" si="4"/>
        <v>0</v>
      </c>
      <c r="C50" s="37"/>
      <c r="D50" s="38"/>
      <c r="E50" s="39"/>
      <c r="F50" s="65">
        <f t="shared" si="5"/>
        <v>0</v>
      </c>
      <c r="G50" s="62"/>
      <c r="H50" s="25"/>
      <c r="I50" s="15">
        <v>500</v>
      </c>
      <c r="J50" s="2" t="s">
        <v>72</v>
      </c>
      <c r="K50" s="3" t="s">
        <v>79</v>
      </c>
      <c r="L50" s="53"/>
      <c r="M50" s="54"/>
      <c r="N50" s="54"/>
      <c r="O50" s="53"/>
    </row>
    <row r="51" s="5" customFormat="1" ht="18" customHeight="1" spans="1:15">
      <c r="A51" s="36"/>
      <c r="B51" s="65">
        <f t="shared" si="4"/>
        <v>20989.34</v>
      </c>
      <c r="C51" s="37"/>
      <c r="D51" s="38"/>
      <c r="E51" s="39"/>
      <c r="F51" s="65">
        <f t="shared" si="5"/>
        <v>0</v>
      </c>
      <c r="G51" s="62">
        <f>8699.56+9834.78+2455</f>
        <v>20989.34</v>
      </c>
      <c r="H51" s="25"/>
      <c r="I51" s="15">
        <f>G51</f>
        <v>20989.34</v>
      </c>
      <c r="J51" s="2" t="s">
        <v>72</v>
      </c>
      <c r="K51" s="3" t="s">
        <v>80</v>
      </c>
      <c r="L51" s="53"/>
      <c r="M51" s="54"/>
      <c r="N51" s="54"/>
      <c r="O51" s="53"/>
    </row>
    <row r="52" ht="18" customHeight="1" spans="1:15">
      <c r="A52" s="31" t="s">
        <v>23</v>
      </c>
      <c r="B52" s="63">
        <f>SUM(B14:B51)</f>
        <v>1104546.14</v>
      </c>
      <c r="C52" s="31"/>
      <c r="D52" s="40"/>
      <c r="E52" s="40"/>
      <c r="F52" s="64">
        <f>SUM(F14:F51)</f>
        <v>88866.46</v>
      </c>
      <c r="G52" s="66">
        <f>SUM(G14:G51)</f>
        <v>1193412.6</v>
      </c>
      <c r="H52" s="42"/>
      <c r="I52" s="31">
        <f>SUM(I14:I51)</f>
        <v>1049466.33</v>
      </c>
      <c r="J52" s="55"/>
      <c r="K52" s="40"/>
      <c r="L52" s="34"/>
      <c r="M52" s="2"/>
      <c r="N52" s="2"/>
      <c r="O52" s="34"/>
    </row>
    <row r="53" ht="18" customHeight="1" spans="1:14">
      <c r="A53" s="43" t="s">
        <v>81</v>
      </c>
      <c r="B53" s="43">
        <f>B11*0.936</f>
        <v>1056420.11589658</v>
      </c>
      <c r="C53" s="43"/>
      <c r="D53" s="45"/>
      <c r="E53" s="45"/>
      <c r="F53" s="44"/>
      <c r="G53" s="43">
        <f>G11-G52</f>
        <v>41472.3999999999</v>
      </c>
      <c r="H53" s="24" t="s">
        <v>82</v>
      </c>
      <c r="I53" s="31">
        <f>I11-I52</f>
        <v>0.0200000000186265</v>
      </c>
      <c r="J53" s="10"/>
      <c r="K53" s="56"/>
      <c r="M53" s="57"/>
      <c r="N53" s="57"/>
    </row>
    <row r="54" ht="18" customHeight="1" spans="1:14">
      <c r="A54" s="43" t="s">
        <v>83</v>
      </c>
      <c r="B54" s="43">
        <f>B53-B52</f>
        <v>-48126.0241034187</v>
      </c>
      <c r="C54" s="43"/>
      <c r="D54" s="45"/>
      <c r="E54" s="45"/>
      <c r="F54" s="44"/>
      <c r="G54" s="44"/>
      <c r="H54" s="46"/>
      <c r="I54" s="44"/>
      <c r="J54" s="10"/>
      <c r="K54" s="56"/>
      <c r="M54" s="57"/>
      <c r="N54" s="57"/>
    </row>
    <row r="55" ht="18" customHeight="1" spans="1:3">
      <c r="A55" s="6" t="s">
        <v>84</v>
      </c>
      <c r="C55" s="6"/>
    </row>
    <row r="56" ht="18" customHeight="1" spans="1:11">
      <c r="A56" s="24" t="s">
        <v>85</v>
      </c>
      <c r="B56" s="23" t="s">
        <v>86</v>
      </c>
      <c r="C56" s="34"/>
      <c r="D56" s="24" t="s">
        <v>85</v>
      </c>
      <c r="E56" s="22" t="s">
        <v>16</v>
      </c>
      <c r="F56" s="23" t="s">
        <v>86</v>
      </c>
      <c r="G56" s="23" t="s">
        <v>87</v>
      </c>
      <c r="H56" s="8" t="s">
        <v>88</v>
      </c>
      <c r="I56" s="23" t="s">
        <v>89</v>
      </c>
      <c r="K56" s="23" t="s">
        <v>90</v>
      </c>
    </row>
    <row r="57" ht="18" customHeight="1" spans="1:11">
      <c r="A57" s="34" t="s">
        <v>91</v>
      </c>
      <c r="B57" s="19">
        <f>(B53-B52)*0.25</f>
        <v>-12031.5060258547</v>
      </c>
      <c r="C57" s="34"/>
      <c r="D57" s="29" t="s">
        <v>92</v>
      </c>
      <c r="E57" s="24" t="s">
        <v>93</v>
      </c>
      <c r="F57" s="64">
        <f>F11-F52</f>
        <v>-5208.50937447869</v>
      </c>
      <c r="G57" s="64">
        <v>0</v>
      </c>
      <c r="H57" s="8">
        <f>F57</f>
        <v>-5208.50937447869</v>
      </c>
      <c r="I57" s="64">
        <v>0</v>
      </c>
      <c r="J57" s="8"/>
      <c r="K57" s="64">
        <v>0</v>
      </c>
    </row>
    <row r="58" ht="18" customHeight="1" spans="1:11">
      <c r="A58" s="34" t="s">
        <v>94</v>
      </c>
      <c r="B58" s="47" t="s">
        <v>95</v>
      </c>
      <c r="C58" s="34"/>
      <c r="D58" s="48" t="s">
        <v>96</v>
      </c>
      <c r="E58" s="16">
        <v>0.05</v>
      </c>
      <c r="F58" s="15">
        <f>F57*E58</f>
        <v>-260.425468723934</v>
      </c>
      <c r="G58" s="15">
        <v>0</v>
      </c>
      <c r="H58" s="8">
        <f>H57*E58</f>
        <v>-260.425468723934</v>
      </c>
      <c r="I58" s="15">
        <v>0</v>
      </c>
      <c r="J58" s="8"/>
      <c r="K58" s="15">
        <v>0</v>
      </c>
    </row>
    <row r="59" ht="18" customHeight="1" spans="1:11">
      <c r="A59" s="34" t="s">
        <v>78</v>
      </c>
      <c r="B59" s="47"/>
      <c r="C59" s="34"/>
      <c r="D59" s="48" t="s">
        <v>97</v>
      </c>
      <c r="E59" s="16">
        <v>0.03</v>
      </c>
      <c r="F59" s="15">
        <f>F57*E59</f>
        <v>-156.255281234361</v>
      </c>
      <c r="G59" s="15">
        <v>0</v>
      </c>
      <c r="H59" s="8">
        <f>H57*E59</f>
        <v>-156.255281234361</v>
      </c>
      <c r="I59" s="15">
        <v>0</v>
      </c>
      <c r="J59" s="8"/>
      <c r="K59" s="15">
        <v>0</v>
      </c>
    </row>
    <row r="60" ht="18" customHeight="1" spans="1:11">
      <c r="A60" s="34"/>
      <c r="B60" s="1"/>
      <c r="C60" s="34"/>
      <c r="D60" s="48" t="s">
        <v>98</v>
      </c>
      <c r="E60" s="16">
        <v>0.02</v>
      </c>
      <c r="F60" s="15">
        <f>F57*E60</f>
        <v>-104.170187489574</v>
      </c>
      <c r="G60" s="15">
        <v>0</v>
      </c>
      <c r="H60" s="8">
        <f>H57*E60</f>
        <v>-104.170187489574</v>
      </c>
      <c r="I60" s="15">
        <v>0</v>
      </c>
      <c r="J60" s="8"/>
      <c r="K60" s="15">
        <v>0</v>
      </c>
    </row>
    <row r="61" ht="18" customHeight="1" spans="1:11">
      <c r="A61" s="29" t="s">
        <v>99</v>
      </c>
      <c r="B61" s="30">
        <f>SUM(B57:B60)</f>
        <v>-12031.5060258547</v>
      </c>
      <c r="C61" s="34"/>
      <c r="D61" s="35" t="s">
        <v>99</v>
      </c>
      <c r="E61" s="29"/>
      <c r="F61" s="64">
        <f>SUM(F57:F60)</f>
        <v>-5729.36031192655</v>
      </c>
      <c r="G61" s="64">
        <v>0</v>
      </c>
      <c r="H61" s="8">
        <f>SUM(H57:H60)</f>
        <v>-5729.36031192655</v>
      </c>
      <c r="I61" s="64">
        <v>0</v>
      </c>
      <c r="J61" s="8"/>
      <c r="K61" s="64">
        <v>0</v>
      </c>
    </row>
    <row r="62" ht="18" customHeight="1" spans="3:11">
      <c r="C62" s="6"/>
      <c r="D62" s="15" t="s">
        <v>78</v>
      </c>
      <c r="E62" s="49">
        <v>0.0006</v>
      </c>
      <c r="F62" s="15">
        <f>B11*E62</f>
        <v>677.192381984987</v>
      </c>
      <c r="G62" s="15">
        <f>B7*E62</f>
        <v>279.130363636364</v>
      </c>
      <c r="I62" s="15">
        <f>B8*E62</f>
        <v>385.321100917431</v>
      </c>
      <c r="J62" s="8"/>
      <c r="K62" s="15">
        <f>B9*E62</f>
        <v>12.7409174311927</v>
      </c>
    </row>
    <row r="63" ht="18" customHeight="1" spans="3:11">
      <c r="C63" s="6"/>
      <c r="D63" s="22" t="s">
        <v>99</v>
      </c>
      <c r="E63" s="40"/>
      <c r="F63" s="31">
        <f>F62</f>
        <v>677.192381984987</v>
      </c>
      <c r="G63" s="31">
        <f>G62</f>
        <v>279.130363636364</v>
      </c>
      <c r="I63" s="31">
        <v>0</v>
      </c>
      <c r="J63" s="8"/>
      <c r="K63" s="31">
        <v>0</v>
      </c>
    </row>
    <row r="64" ht="18" customHeight="1" spans="3:11">
      <c r="C64" s="6"/>
      <c r="D64" s="22" t="s">
        <v>23</v>
      </c>
      <c r="E64" s="31"/>
      <c r="F64" s="31">
        <f>F61+F63</f>
        <v>-5052.16792994157</v>
      </c>
      <c r="G64" s="31">
        <f>G61+G63</f>
        <v>279.130363636364</v>
      </c>
      <c r="I64" s="31">
        <v>0</v>
      </c>
      <c r="J64" s="8"/>
      <c r="K64" s="31">
        <v>0</v>
      </c>
    </row>
    <row r="65" ht="18" customHeight="1" spans="3:11">
      <c r="C65" s="6"/>
      <c r="D65" s="31" t="s">
        <v>91</v>
      </c>
      <c r="E65" s="40">
        <v>0.016</v>
      </c>
      <c r="F65" s="31">
        <f>B11*E65</f>
        <v>18058.4635195997</v>
      </c>
      <c r="G65" s="31">
        <f>B7*E65</f>
        <v>7443.47636363636</v>
      </c>
      <c r="H65" s="58" t="s">
        <v>100</v>
      </c>
      <c r="I65" s="31">
        <f>B8*E65</f>
        <v>10275.2293577982</v>
      </c>
      <c r="J65" s="58"/>
      <c r="K65" s="31">
        <f>B9*E65</f>
        <v>339.757798165138</v>
      </c>
    </row>
    <row r="66" ht="18" customHeight="1" spans="3:10">
      <c r="C66" s="6"/>
      <c r="H66" s="58" t="s">
        <v>101</v>
      </c>
      <c r="I66" s="60"/>
      <c r="J66" s="59" t="s">
        <v>102</v>
      </c>
    </row>
    <row r="67" ht="18" customHeight="1" spans="3:8">
      <c r="C67" s="6"/>
      <c r="H67" s="8" t="s">
        <v>103</v>
      </c>
    </row>
    <row r="68" ht="18" customHeight="1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</sheetData>
  <autoFilter ref="A13:O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topLeftCell="A31" workbookViewId="0">
      <selection activeCell="A1" sqref="A1:J1"/>
    </sheetView>
  </sheetViews>
  <sheetFormatPr defaultColWidth="9" defaultRowHeight="11.25"/>
  <cols>
    <col min="1" max="1" width="10.75" style="6" customWidth="1"/>
    <col min="2" max="2" width="13.125" style="7" customWidth="1"/>
    <col min="3" max="3" width="6" style="8" customWidth="1"/>
    <col min="4" max="4" width="13.375" style="8" customWidth="1"/>
    <col min="5" max="5" width="6" style="8" customWidth="1"/>
    <col min="6" max="6" width="13.125" style="7" customWidth="1"/>
    <col min="7" max="7" width="14.125" style="7" customWidth="1"/>
    <col min="8" max="8" width="9.625" style="8" customWidth="1"/>
    <col min="9" max="9" width="13.875" style="7" customWidth="1"/>
    <col min="10" max="10" width="6.125" style="9" customWidth="1"/>
    <col min="11" max="11" width="31.5" style="10" customWidth="1"/>
    <col min="12" max="12" width="12.75" style="10" customWidth="1"/>
    <col min="13" max="13" width="6" style="10" customWidth="1"/>
    <col min="14" max="14" width="5.625" style="10" customWidth="1"/>
    <col min="15" max="16384" width="9" style="10"/>
  </cols>
  <sheetData>
    <row r="1" ht="21.95" customHeight="1" spans="1:12">
      <c r="A1" s="11" t="s">
        <v>104</v>
      </c>
      <c r="B1" s="11"/>
      <c r="C1" s="11"/>
      <c r="D1" s="11"/>
      <c r="E1" s="11"/>
      <c r="F1" s="12"/>
      <c r="G1" s="12"/>
      <c r="H1" s="11"/>
      <c r="I1" s="12"/>
      <c r="J1" s="11"/>
      <c r="K1" s="20"/>
      <c r="L1" s="20"/>
    </row>
    <row r="2" ht="18" customHeight="1" spans="1:12">
      <c r="A2" s="13" t="s">
        <v>1</v>
      </c>
      <c r="B2" s="14">
        <v>43325</v>
      </c>
      <c r="C2" s="15" t="s">
        <v>2</v>
      </c>
      <c r="D2" s="15">
        <v>1350795</v>
      </c>
      <c r="E2" s="16" t="s">
        <v>3</v>
      </c>
      <c r="F2" s="15" t="s">
        <v>4</v>
      </c>
      <c r="G2" s="17" t="s">
        <v>5</v>
      </c>
      <c r="H2" s="18" t="s">
        <v>6</v>
      </c>
      <c r="I2" s="50"/>
      <c r="J2" s="51"/>
      <c r="K2" s="20"/>
      <c r="L2" s="20"/>
    </row>
    <row r="3" ht="18" customHeight="1" spans="1:12">
      <c r="A3" s="13" t="s">
        <v>7</v>
      </c>
      <c r="B3" s="19"/>
      <c r="C3" s="15" t="s">
        <v>8</v>
      </c>
      <c r="D3" s="15"/>
      <c r="F3" s="20"/>
      <c r="G3" s="21"/>
      <c r="H3" s="20"/>
      <c r="I3" s="21"/>
      <c r="J3" s="20"/>
      <c r="K3" s="20"/>
      <c r="L3" s="20"/>
    </row>
    <row r="4" ht="18" customHeight="1" spans="1:12">
      <c r="A4" s="6" t="s">
        <v>9</v>
      </c>
      <c r="H4" s="20"/>
      <c r="I4" s="21"/>
      <c r="J4" s="20"/>
      <c r="K4" s="20"/>
      <c r="L4" s="20"/>
    </row>
    <row r="5" ht="18" customHeight="1" spans="1:10">
      <c r="A5" s="22" t="s">
        <v>10</v>
      </c>
      <c r="B5" s="23" t="s">
        <v>11</v>
      </c>
      <c r="C5" s="22" t="s">
        <v>12</v>
      </c>
      <c r="D5" s="22"/>
      <c r="E5" s="22" t="s">
        <v>13</v>
      </c>
      <c r="F5" s="23"/>
      <c r="G5" s="23" t="s">
        <v>14</v>
      </c>
      <c r="H5" s="24" t="s">
        <v>15</v>
      </c>
      <c r="I5" s="23"/>
      <c r="J5" s="24"/>
    </row>
    <row r="6" ht="18" customHeight="1" spans="1:10">
      <c r="A6" s="22"/>
      <c r="B6" s="23"/>
      <c r="C6" s="22" t="s">
        <v>16</v>
      </c>
      <c r="D6" s="22" t="s">
        <v>17</v>
      </c>
      <c r="E6" s="22" t="s">
        <v>16</v>
      </c>
      <c r="F6" s="23" t="s">
        <v>17</v>
      </c>
      <c r="G6" s="23"/>
      <c r="H6" s="24" t="s">
        <v>18</v>
      </c>
      <c r="I6" s="23" t="s">
        <v>19</v>
      </c>
      <c r="J6" s="24" t="s">
        <v>20</v>
      </c>
    </row>
    <row r="7" ht="18" customHeight="1" spans="1:10">
      <c r="A7" s="25">
        <v>43489</v>
      </c>
      <c r="B7" s="1">
        <f t="shared" ref="B7:B8" si="0">G7/(1+C7+E7)</f>
        <v>465217.272727273</v>
      </c>
      <c r="C7" s="26">
        <v>0.02</v>
      </c>
      <c r="D7" s="27">
        <f t="shared" ref="D7:D8" si="1">G7/(1+E7+C7)*C7</f>
        <v>9304.34545454546</v>
      </c>
      <c r="E7" s="26">
        <v>0.08</v>
      </c>
      <c r="F7" s="1">
        <f t="shared" ref="F7:F8" si="2">G7/(1+C7+E7)*E7</f>
        <v>37217.3818181818</v>
      </c>
      <c r="G7" s="28">
        <v>511739</v>
      </c>
      <c r="H7" s="25">
        <v>43498</v>
      </c>
      <c r="I7" s="1">
        <v>434978.15</v>
      </c>
      <c r="J7" s="2" t="s">
        <v>21</v>
      </c>
    </row>
    <row r="8" ht="18" customHeight="1" spans="1:10">
      <c r="A8" s="25">
        <v>43647</v>
      </c>
      <c r="B8" s="1">
        <f t="shared" si="0"/>
        <v>642201.834862385</v>
      </c>
      <c r="C8" s="26">
        <v>0.02</v>
      </c>
      <c r="D8" s="27">
        <f t="shared" si="1"/>
        <v>12844.0366972477</v>
      </c>
      <c r="E8" s="26">
        <v>0.07</v>
      </c>
      <c r="F8" s="1">
        <f t="shared" si="2"/>
        <v>44954.128440367</v>
      </c>
      <c r="G8" s="28">
        <v>700000</v>
      </c>
      <c r="H8" s="25">
        <v>43692</v>
      </c>
      <c r="I8" s="1">
        <v>491739.2</v>
      </c>
      <c r="J8" s="2" t="s">
        <v>21</v>
      </c>
    </row>
    <row r="9" ht="18" customHeight="1" spans="1:12">
      <c r="A9" s="25">
        <v>43682</v>
      </c>
      <c r="B9" s="1">
        <f t="shared" ref="B9:B10" si="3">G9/(1+C9+E9)</f>
        <v>21234.8623853211</v>
      </c>
      <c r="C9" s="26">
        <v>0.02</v>
      </c>
      <c r="D9" s="27">
        <f t="shared" ref="D9:D10" si="4">G9/(1+E9+C9)*C9</f>
        <v>424.697247706422</v>
      </c>
      <c r="E9" s="26">
        <v>0.07</v>
      </c>
      <c r="F9" s="1">
        <f t="shared" ref="F9:F10" si="5">G9/(1+C9+E9)*E9</f>
        <v>1486.44036697248</v>
      </c>
      <c r="G9" s="28">
        <v>23146</v>
      </c>
      <c r="H9" s="25">
        <v>43717</v>
      </c>
      <c r="I9" s="1">
        <v>122749</v>
      </c>
      <c r="J9" s="2" t="s">
        <v>22</v>
      </c>
      <c r="L9" s="10">
        <f>I9*0.02</f>
        <v>2454.98</v>
      </c>
    </row>
    <row r="10" ht="18" customHeight="1" spans="1:12">
      <c r="A10" s="25"/>
      <c r="B10" s="1">
        <f t="shared" si="3"/>
        <v>0</v>
      </c>
      <c r="C10" s="26">
        <v>0.02</v>
      </c>
      <c r="D10" s="27">
        <f t="shared" si="4"/>
        <v>0</v>
      </c>
      <c r="E10" s="26">
        <v>0.07</v>
      </c>
      <c r="F10" s="1">
        <f t="shared" si="5"/>
        <v>0</v>
      </c>
      <c r="G10" s="28"/>
      <c r="H10" s="25"/>
      <c r="I10" s="1"/>
      <c r="J10" s="2"/>
      <c r="L10" s="7"/>
    </row>
    <row r="11" ht="18" customHeight="1" spans="1:10">
      <c r="A11" s="29" t="s">
        <v>23</v>
      </c>
      <c r="B11" s="30">
        <f>SUM(B7:B10)</f>
        <v>1128653.96997498</v>
      </c>
      <c r="C11" s="31"/>
      <c r="D11" s="32">
        <f t="shared" ref="D11:G11" si="6">SUM(D7:D10)</f>
        <v>22573.0793994996</v>
      </c>
      <c r="E11" s="31"/>
      <c r="F11" s="33">
        <f t="shared" si="6"/>
        <v>83657.9506255213</v>
      </c>
      <c r="G11" s="32">
        <f t="shared" si="6"/>
        <v>1234885</v>
      </c>
      <c r="H11" s="34"/>
      <c r="I11" s="32">
        <f>SUM(I7:I10)</f>
        <v>1049466.35</v>
      </c>
      <c r="J11" s="34"/>
    </row>
    <row r="12" ht="18" customHeight="1" spans="1:12">
      <c r="A12" s="6" t="s">
        <v>24</v>
      </c>
      <c r="J12" s="8"/>
      <c r="K12" s="8"/>
      <c r="L12" s="9"/>
    </row>
    <row r="13" ht="18" customHeight="1" spans="1:15">
      <c r="A13" s="35" t="s">
        <v>25</v>
      </c>
      <c r="B13" s="23" t="s">
        <v>26</v>
      </c>
      <c r="C13" s="22" t="s">
        <v>27</v>
      </c>
      <c r="D13" s="22" t="s">
        <v>28</v>
      </c>
      <c r="E13" s="22" t="s">
        <v>16</v>
      </c>
      <c r="F13" s="23" t="s">
        <v>29</v>
      </c>
      <c r="G13" s="23" t="s">
        <v>14</v>
      </c>
      <c r="H13" s="22" t="s">
        <v>30</v>
      </c>
      <c r="I13" s="23" t="s">
        <v>31</v>
      </c>
      <c r="J13" s="22" t="s">
        <v>20</v>
      </c>
      <c r="K13" s="52" t="s">
        <v>32</v>
      </c>
      <c r="L13" s="24" t="s">
        <v>33</v>
      </c>
      <c r="M13" s="24" t="s">
        <v>34</v>
      </c>
      <c r="N13" s="24" t="s">
        <v>35</v>
      </c>
      <c r="O13" s="24" t="s">
        <v>36</v>
      </c>
    </row>
    <row r="14" s="5" customFormat="1" ht="18" customHeight="1" spans="1:15">
      <c r="A14" s="36"/>
      <c r="B14" s="19">
        <f t="shared" ref="B14:B49" si="7">ROUND(G14/(1+E14),2)</f>
        <v>0</v>
      </c>
      <c r="C14" s="37"/>
      <c r="D14" s="38"/>
      <c r="E14" s="39"/>
      <c r="F14" s="19">
        <f t="shared" ref="F14:F43" si="8">ROUND(G14/(1+E14)*E14,2)</f>
        <v>0</v>
      </c>
      <c r="G14" s="28"/>
      <c r="H14" s="25"/>
      <c r="I14" s="1"/>
      <c r="J14" s="2"/>
      <c r="K14" s="3"/>
      <c r="L14" s="53"/>
      <c r="M14" s="54"/>
      <c r="N14" s="54"/>
      <c r="O14" s="53"/>
    </row>
    <row r="15" s="5" customFormat="1" ht="18" customHeight="1" spans="1:15">
      <c r="A15" s="36" t="s">
        <v>37</v>
      </c>
      <c r="B15" s="19">
        <f t="shared" si="7"/>
        <v>9647.17</v>
      </c>
      <c r="C15" s="37"/>
      <c r="D15" s="38" t="s">
        <v>38</v>
      </c>
      <c r="E15" s="39">
        <v>0.06</v>
      </c>
      <c r="F15" s="19">
        <f t="shared" si="8"/>
        <v>578.83</v>
      </c>
      <c r="G15" s="28">
        <v>10226</v>
      </c>
      <c r="H15" s="25" t="s">
        <v>39</v>
      </c>
      <c r="I15" s="1">
        <v>10226</v>
      </c>
      <c r="J15" s="2" t="s">
        <v>21</v>
      </c>
      <c r="K15" s="3" t="s">
        <v>40</v>
      </c>
      <c r="L15" s="53" t="s">
        <v>41</v>
      </c>
      <c r="M15" s="54"/>
      <c r="N15" s="54"/>
      <c r="O15" s="53"/>
    </row>
    <row r="16" s="5" customFormat="1" ht="18" customHeight="1" spans="1:15">
      <c r="A16" s="36"/>
      <c r="B16" s="19"/>
      <c r="C16" s="37"/>
      <c r="D16" s="38"/>
      <c r="E16" s="39"/>
      <c r="F16" s="19"/>
      <c r="G16" s="28"/>
      <c r="H16" s="25" t="s">
        <v>39</v>
      </c>
      <c r="I16" s="1">
        <v>-10226</v>
      </c>
      <c r="J16" s="2" t="s">
        <v>42</v>
      </c>
      <c r="K16" s="3" t="s">
        <v>4</v>
      </c>
      <c r="L16" s="53"/>
      <c r="M16" s="54"/>
      <c r="N16" s="54"/>
      <c r="O16" s="53"/>
    </row>
    <row r="17" s="5" customFormat="1" ht="18" customHeight="1" spans="1:15">
      <c r="A17" s="36">
        <v>43466</v>
      </c>
      <c r="B17" s="19">
        <f t="shared" si="7"/>
        <v>12149.14</v>
      </c>
      <c r="C17" s="37"/>
      <c r="D17" s="38" t="s">
        <v>38</v>
      </c>
      <c r="E17" s="39">
        <v>0.16</v>
      </c>
      <c r="F17" s="19">
        <f t="shared" si="8"/>
        <v>1943.86</v>
      </c>
      <c r="G17" s="28">
        <v>14093</v>
      </c>
      <c r="H17" s="25" t="s">
        <v>39</v>
      </c>
      <c r="I17" s="1">
        <v>14093</v>
      </c>
      <c r="J17" s="2" t="s">
        <v>21</v>
      </c>
      <c r="K17" s="3" t="s">
        <v>43</v>
      </c>
      <c r="L17" s="53" t="s">
        <v>44</v>
      </c>
      <c r="M17" s="54"/>
      <c r="N17" s="54"/>
      <c r="O17" s="53"/>
    </row>
    <row r="18" s="5" customFormat="1" ht="18" customHeight="1" spans="1:15">
      <c r="A18" s="36"/>
      <c r="B18" s="19"/>
      <c r="C18" s="37"/>
      <c r="D18" s="38"/>
      <c r="E18" s="39"/>
      <c r="F18" s="19"/>
      <c r="G18" s="28"/>
      <c r="H18" s="25" t="s">
        <v>39</v>
      </c>
      <c r="I18" s="1">
        <v>-14093</v>
      </c>
      <c r="J18" s="2" t="s">
        <v>42</v>
      </c>
      <c r="K18" s="3" t="s">
        <v>4</v>
      </c>
      <c r="L18" s="53"/>
      <c r="M18" s="54"/>
      <c r="N18" s="54"/>
      <c r="O18" s="53"/>
    </row>
    <row r="19" s="5" customFormat="1" ht="18" customHeight="1" spans="1:15">
      <c r="A19" s="36">
        <v>43466</v>
      </c>
      <c r="B19" s="19">
        <f t="shared" si="7"/>
        <v>163696.72</v>
      </c>
      <c r="C19" s="37"/>
      <c r="D19" s="38" t="s">
        <v>38</v>
      </c>
      <c r="E19" s="39">
        <v>0.16</v>
      </c>
      <c r="F19" s="19">
        <f t="shared" si="8"/>
        <v>26191.48</v>
      </c>
      <c r="G19" s="28">
        <f>113990+75898.2</f>
        <v>189888.2</v>
      </c>
      <c r="H19" s="25" t="s">
        <v>45</v>
      </c>
      <c r="I19" s="1">
        <v>174821</v>
      </c>
      <c r="J19" s="2" t="s">
        <v>21</v>
      </c>
      <c r="K19" s="3" t="s">
        <v>46</v>
      </c>
      <c r="L19" s="53" t="s">
        <v>47</v>
      </c>
      <c r="M19" s="54"/>
      <c r="N19" s="54"/>
      <c r="O19" s="53"/>
    </row>
    <row r="20" s="5" customFormat="1" ht="18" customHeight="1" spans="1:15">
      <c r="A20" s="36"/>
      <c r="B20" s="19"/>
      <c r="C20" s="37"/>
      <c r="D20" s="38"/>
      <c r="E20" s="39"/>
      <c r="F20" s="19"/>
      <c r="G20" s="28"/>
      <c r="H20" s="25" t="s">
        <v>45</v>
      </c>
      <c r="I20" s="1">
        <v>-174821</v>
      </c>
      <c r="J20" s="2" t="s">
        <v>42</v>
      </c>
      <c r="K20" s="3" t="s">
        <v>4</v>
      </c>
      <c r="L20" s="53"/>
      <c r="M20" s="54"/>
      <c r="N20" s="54"/>
      <c r="O20" s="53"/>
    </row>
    <row r="21" s="5" customFormat="1" ht="18" customHeight="1" spans="1:15">
      <c r="A21" s="36">
        <v>43466</v>
      </c>
      <c r="B21" s="19">
        <f t="shared" si="7"/>
        <v>63793.1</v>
      </c>
      <c r="C21" s="37"/>
      <c r="D21" s="38" t="s">
        <v>38</v>
      </c>
      <c r="E21" s="39">
        <v>0.16</v>
      </c>
      <c r="F21" s="19">
        <f t="shared" si="8"/>
        <v>10206.9</v>
      </c>
      <c r="G21" s="28">
        <v>74000</v>
      </c>
      <c r="H21" s="25" t="s">
        <v>48</v>
      </c>
      <c r="I21" s="1">
        <v>54000</v>
      </c>
      <c r="J21" s="2" t="s">
        <v>21</v>
      </c>
      <c r="K21" s="3" t="s">
        <v>49</v>
      </c>
      <c r="L21" s="53" t="s">
        <v>50</v>
      </c>
      <c r="M21" s="54"/>
      <c r="N21" s="54"/>
      <c r="O21" s="53"/>
    </row>
    <row r="22" s="5" customFormat="1" ht="18" customHeight="1" spans="1:15">
      <c r="A22" s="36"/>
      <c r="B22" s="19"/>
      <c r="C22" s="37"/>
      <c r="D22" s="38"/>
      <c r="E22" s="39"/>
      <c r="F22" s="19"/>
      <c r="G22" s="28"/>
      <c r="H22" s="25" t="s">
        <v>48</v>
      </c>
      <c r="I22" s="1">
        <v>-54000</v>
      </c>
      <c r="J22" s="2" t="s">
        <v>42</v>
      </c>
      <c r="K22" s="3" t="s">
        <v>4</v>
      </c>
      <c r="L22" s="53"/>
      <c r="M22" s="54"/>
      <c r="N22" s="54"/>
      <c r="O22" s="53"/>
    </row>
    <row r="23" s="5" customFormat="1" ht="18" customHeight="1" spans="1:15">
      <c r="A23" s="36"/>
      <c r="B23" s="19"/>
      <c r="C23" s="37"/>
      <c r="D23" s="38"/>
      <c r="E23" s="39"/>
      <c r="F23" s="19"/>
      <c r="G23" s="28"/>
      <c r="H23" s="25" t="s">
        <v>39</v>
      </c>
      <c r="I23" s="1">
        <v>-20000</v>
      </c>
      <c r="J23" s="2" t="s">
        <v>42</v>
      </c>
      <c r="K23" s="3" t="s">
        <v>4</v>
      </c>
      <c r="L23" s="53"/>
      <c r="M23" s="54"/>
      <c r="N23" s="54"/>
      <c r="O23" s="53"/>
    </row>
    <row r="24" s="5" customFormat="1" ht="18" customHeight="1" spans="1:15">
      <c r="A24" s="36"/>
      <c r="B24" s="19"/>
      <c r="C24" s="37"/>
      <c r="D24" s="38"/>
      <c r="E24" s="39"/>
      <c r="F24" s="19"/>
      <c r="G24" s="28"/>
      <c r="H24" s="25" t="s">
        <v>39</v>
      </c>
      <c r="I24" s="1">
        <v>20000</v>
      </c>
      <c r="J24" s="2" t="s">
        <v>21</v>
      </c>
      <c r="K24" s="3" t="s">
        <v>51</v>
      </c>
      <c r="L24" s="53"/>
      <c r="M24" s="54"/>
      <c r="N24" s="54"/>
      <c r="O24" s="53"/>
    </row>
    <row r="25" s="5" customFormat="1" ht="18" customHeight="1" spans="1:15">
      <c r="A25" s="36">
        <v>43466</v>
      </c>
      <c r="B25" s="19">
        <f t="shared" si="7"/>
        <v>13033</v>
      </c>
      <c r="C25" s="37"/>
      <c r="D25" s="38" t="s">
        <v>52</v>
      </c>
      <c r="E25" s="39"/>
      <c r="F25" s="19">
        <f t="shared" si="8"/>
        <v>0</v>
      </c>
      <c r="G25" s="28">
        <f>4793+8240</f>
        <v>13033</v>
      </c>
      <c r="H25" s="25"/>
      <c r="I25" s="1"/>
      <c r="J25" s="2"/>
      <c r="K25" s="3" t="s">
        <v>53</v>
      </c>
      <c r="L25" s="53" t="s">
        <v>54</v>
      </c>
      <c r="M25" s="54"/>
      <c r="N25" s="54"/>
      <c r="O25" s="53"/>
    </row>
    <row r="26" s="5" customFormat="1" ht="18" customHeight="1" spans="1:15">
      <c r="A26" s="36">
        <v>43466</v>
      </c>
      <c r="B26" s="19">
        <f t="shared" si="7"/>
        <v>195689.32</v>
      </c>
      <c r="C26" s="37"/>
      <c r="D26" s="38" t="s">
        <v>38</v>
      </c>
      <c r="E26" s="39">
        <v>0.03</v>
      </c>
      <c r="F26" s="19">
        <f t="shared" si="8"/>
        <v>5870.68</v>
      </c>
      <c r="G26" s="28">
        <v>201560</v>
      </c>
      <c r="H26" s="25">
        <v>43499</v>
      </c>
      <c r="I26" s="1">
        <v>201560</v>
      </c>
      <c r="J26" s="2" t="s">
        <v>21</v>
      </c>
      <c r="K26" s="3" t="s">
        <v>55</v>
      </c>
      <c r="L26" s="53" t="s">
        <v>56</v>
      </c>
      <c r="M26" s="54"/>
      <c r="N26" s="54"/>
      <c r="O26" s="53"/>
    </row>
    <row r="27" s="5" customFormat="1" ht="18" customHeight="1" spans="1:15">
      <c r="A27" s="36"/>
      <c r="B27" s="19">
        <f t="shared" si="7"/>
        <v>0</v>
      </c>
      <c r="C27" s="37"/>
      <c r="D27" s="38"/>
      <c r="E27" s="39"/>
      <c r="F27" s="19">
        <f t="shared" si="8"/>
        <v>0</v>
      </c>
      <c r="G27" s="28"/>
      <c r="H27" s="25">
        <v>43499</v>
      </c>
      <c r="I27" s="1">
        <v>15067.2</v>
      </c>
      <c r="J27" s="2" t="s">
        <v>21</v>
      </c>
      <c r="K27" s="3" t="s">
        <v>46</v>
      </c>
      <c r="L27" s="53" t="s">
        <v>47</v>
      </c>
      <c r="M27" s="54"/>
      <c r="N27" s="54"/>
      <c r="O27" s="53"/>
    </row>
    <row r="28" s="5" customFormat="1" ht="18" customHeight="1" spans="1:15">
      <c r="A28" s="36"/>
      <c r="B28" s="19">
        <f t="shared" si="7"/>
        <v>0</v>
      </c>
      <c r="C28" s="37"/>
      <c r="D28" s="38"/>
      <c r="E28" s="39"/>
      <c r="F28" s="19">
        <f t="shared" si="8"/>
        <v>0</v>
      </c>
      <c r="G28" s="28"/>
      <c r="H28" s="25">
        <v>43499</v>
      </c>
      <c r="I28" s="1">
        <v>201427.39</v>
      </c>
      <c r="J28" s="2" t="s">
        <v>21</v>
      </c>
      <c r="K28" s="3" t="s">
        <v>4</v>
      </c>
      <c r="L28" s="53" t="s">
        <v>57</v>
      </c>
      <c r="M28" s="54"/>
      <c r="N28" s="54"/>
      <c r="O28" s="53"/>
    </row>
    <row r="29" s="5" customFormat="1" ht="18" customHeight="1" spans="1:15">
      <c r="A29" s="36"/>
      <c r="B29" s="19">
        <f t="shared" si="7"/>
        <v>0</v>
      </c>
      <c r="C29" s="37"/>
      <c r="D29" s="38"/>
      <c r="E29" s="39"/>
      <c r="F29" s="19">
        <f t="shared" si="8"/>
        <v>0</v>
      </c>
      <c r="G29" s="28"/>
      <c r="H29" s="25">
        <v>43525</v>
      </c>
      <c r="I29" s="1">
        <v>100000</v>
      </c>
      <c r="J29" s="2" t="s">
        <v>21</v>
      </c>
      <c r="K29" s="3" t="s">
        <v>46</v>
      </c>
      <c r="L29" s="53" t="s">
        <v>47</v>
      </c>
      <c r="M29" s="54"/>
      <c r="N29" s="54"/>
      <c r="O29" s="53"/>
    </row>
    <row r="30" s="5" customFormat="1" ht="18" customHeight="1" spans="1:15">
      <c r="A30" s="36"/>
      <c r="B30" s="19">
        <f t="shared" si="7"/>
        <v>0</v>
      </c>
      <c r="C30" s="37"/>
      <c r="D30" s="38"/>
      <c r="E30" s="39"/>
      <c r="F30" s="19">
        <f t="shared" si="8"/>
        <v>0</v>
      </c>
      <c r="G30" s="28"/>
      <c r="H30" s="25">
        <v>43525</v>
      </c>
      <c r="I30" s="1">
        <v>-100000</v>
      </c>
      <c r="J30" s="2" t="s">
        <v>42</v>
      </c>
      <c r="K30" s="3" t="s">
        <v>4</v>
      </c>
      <c r="L30" s="53"/>
      <c r="M30" s="54"/>
      <c r="N30" s="54"/>
      <c r="O30" s="53"/>
    </row>
    <row r="31" s="5" customFormat="1" ht="18" customHeight="1" spans="1:15">
      <c r="A31" s="36"/>
      <c r="B31" s="19">
        <f t="shared" si="7"/>
        <v>0</v>
      </c>
      <c r="C31" s="37"/>
      <c r="D31" s="38"/>
      <c r="E31" s="39"/>
      <c r="F31" s="19">
        <f t="shared" si="8"/>
        <v>0</v>
      </c>
      <c r="G31" s="28"/>
      <c r="H31" s="25">
        <v>43539</v>
      </c>
      <c r="I31" s="1">
        <v>100000</v>
      </c>
      <c r="J31" s="2" t="s">
        <v>21</v>
      </c>
      <c r="K31" s="3" t="s">
        <v>46</v>
      </c>
      <c r="L31" s="53" t="s">
        <v>47</v>
      </c>
      <c r="M31" s="54"/>
      <c r="N31" s="54"/>
      <c r="O31" s="53"/>
    </row>
    <row r="32" s="5" customFormat="1" ht="18" customHeight="1" spans="1:15">
      <c r="A32" s="36"/>
      <c r="B32" s="19">
        <f t="shared" si="7"/>
        <v>0</v>
      </c>
      <c r="C32" s="37"/>
      <c r="D32" s="38"/>
      <c r="E32" s="39"/>
      <c r="F32" s="19">
        <f t="shared" si="8"/>
        <v>0</v>
      </c>
      <c r="G32" s="28"/>
      <c r="H32" s="25">
        <v>43539</v>
      </c>
      <c r="I32" s="1">
        <v>-100000</v>
      </c>
      <c r="J32" s="2" t="s">
        <v>42</v>
      </c>
      <c r="K32" s="3" t="s">
        <v>4</v>
      </c>
      <c r="L32" s="53"/>
      <c r="M32" s="54"/>
      <c r="N32" s="54"/>
      <c r="O32" s="53"/>
    </row>
    <row r="33" s="5" customFormat="1" ht="18" customHeight="1" spans="1:15">
      <c r="A33" s="36">
        <v>43556</v>
      </c>
      <c r="B33" s="19">
        <f t="shared" si="7"/>
        <v>5762.93</v>
      </c>
      <c r="C33" s="37"/>
      <c r="D33" s="38" t="s">
        <v>38</v>
      </c>
      <c r="E33" s="39">
        <v>0.16</v>
      </c>
      <c r="F33" s="19">
        <f t="shared" si="8"/>
        <v>922.07</v>
      </c>
      <c r="G33" s="28">
        <v>6685</v>
      </c>
      <c r="H33" s="25"/>
      <c r="I33" s="1"/>
      <c r="J33" s="2"/>
      <c r="K33" s="3" t="s">
        <v>43</v>
      </c>
      <c r="L33" s="53" t="s">
        <v>58</v>
      </c>
      <c r="M33" s="54"/>
      <c r="N33" s="54"/>
      <c r="O33" s="53" t="s">
        <v>59</v>
      </c>
    </row>
    <row r="34" s="5" customFormat="1" ht="18" customHeight="1" spans="1:15">
      <c r="A34" s="36"/>
      <c r="B34" s="19">
        <f t="shared" si="7"/>
        <v>24271.84</v>
      </c>
      <c r="C34" s="37"/>
      <c r="D34" s="38" t="s">
        <v>38</v>
      </c>
      <c r="E34" s="39">
        <v>0.03</v>
      </c>
      <c r="F34" s="19">
        <f t="shared" si="8"/>
        <v>728.16</v>
      </c>
      <c r="G34" s="28">
        <v>25000</v>
      </c>
      <c r="H34" s="25"/>
      <c r="I34" s="1"/>
      <c r="J34" s="2"/>
      <c r="K34" s="3" t="s">
        <v>60</v>
      </c>
      <c r="L34" s="53" t="s">
        <v>61</v>
      </c>
      <c r="M34" s="54"/>
      <c r="N34" s="54"/>
      <c r="O34" s="53"/>
    </row>
    <row r="35" s="5" customFormat="1" ht="18" customHeight="1" spans="1:15">
      <c r="A35" s="36">
        <v>43647</v>
      </c>
      <c r="B35" s="19">
        <f t="shared" si="7"/>
        <v>245590.71</v>
      </c>
      <c r="C35" s="37"/>
      <c r="D35" s="38" t="s">
        <v>38</v>
      </c>
      <c r="E35" s="39">
        <v>0.13</v>
      </c>
      <c r="F35" s="19">
        <f t="shared" si="8"/>
        <v>31926.79</v>
      </c>
      <c r="G35" s="28">
        <f>72997.5+102670+101850</f>
        <v>277517.5</v>
      </c>
      <c r="H35" s="25"/>
      <c r="I35" s="1"/>
      <c r="J35" s="2"/>
      <c r="K35" s="3" t="s">
        <v>62</v>
      </c>
      <c r="L35" s="53" t="s">
        <v>63</v>
      </c>
      <c r="M35" s="54"/>
      <c r="N35" s="54"/>
      <c r="O35" s="53"/>
    </row>
    <row r="36" s="5" customFormat="1" ht="18" customHeight="1" spans="1:15">
      <c r="A36" s="36">
        <v>43647</v>
      </c>
      <c r="B36" s="19">
        <f t="shared" si="7"/>
        <v>252427.18</v>
      </c>
      <c r="C36" s="37"/>
      <c r="D36" s="38" t="s">
        <v>38</v>
      </c>
      <c r="E36" s="39">
        <v>0.03</v>
      </c>
      <c r="F36" s="19">
        <f t="shared" si="8"/>
        <v>7572.82</v>
      </c>
      <c r="G36" s="28">
        <v>260000</v>
      </c>
      <c r="H36" s="25">
        <v>43697</v>
      </c>
      <c r="I36" s="1">
        <v>260000</v>
      </c>
      <c r="J36" s="2" t="s">
        <v>21</v>
      </c>
      <c r="K36" s="3" t="s">
        <v>64</v>
      </c>
      <c r="L36" s="53" t="s">
        <v>65</v>
      </c>
      <c r="M36" s="54"/>
      <c r="N36" s="54"/>
      <c r="O36" s="53"/>
    </row>
    <row r="37" s="5" customFormat="1" ht="18" customHeight="1" spans="1:15">
      <c r="A37" s="36">
        <v>43647</v>
      </c>
      <c r="B37" s="19">
        <f t="shared" si="7"/>
        <v>97495.69</v>
      </c>
      <c r="C37" s="37"/>
      <c r="D37" s="38" t="s">
        <v>38</v>
      </c>
      <c r="E37" s="39">
        <v>0.03</v>
      </c>
      <c r="F37" s="19">
        <f t="shared" si="8"/>
        <v>2924.87</v>
      </c>
      <c r="G37" s="28">
        <f>9322.56+91098</f>
        <v>100420.56</v>
      </c>
      <c r="H37" s="25">
        <v>43697</v>
      </c>
      <c r="I37" s="1">
        <v>100420.56</v>
      </c>
      <c r="J37" s="2" t="s">
        <v>21</v>
      </c>
      <c r="K37" s="3" t="s">
        <v>66</v>
      </c>
      <c r="L37" s="53" t="s">
        <v>67</v>
      </c>
      <c r="M37" s="54"/>
      <c r="N37" s="54"/>
      <c r="O37" s="53"/>
    </row>
    <row r="38" s="5" customFormat="1" ht="18" customHeight="1" spans="1:15">
      <c r="A38" s="36"/>
      <c r="B38" s="19">
        <f t="shared" si="7"/>
        <v>0</v>
      </c>
      <c r="C38" s="37"/>
      <c r="D38" s="38"/>
      <c r="E38" s="39"/>
      <c r="F38" s="19">
        <f t="shared" si="8"/>
        <v>0</v>
      </c>
      <c r="G38" s="28"/>
      <c r="H38" s="25">
        <v>43697</v>
      </c>
      <c r="I38" s="1">
        <v>110468.84</v>
      </c>
      <c r="J38" s="2" t="s">
        <v>42</v>
      </c>
      <c r="K38" s="3" t="s">
        <v>4</v>
      </c>
      <c r="L38" s="53"/>
      <c r="M38" s="54"/>
      <c r="N38" s="54"/>
      <c r="O38" s="53"/>
    </row>
    <row r="39" s="5" customFormat="1" ht="18" customHeight="1" spans="1:15">
      <c r="A39" s="36"/>
      <c r="B39" s="19">
        <f t="shared" si="7"/>
        <v>0</v>
      </c>
      <c r="C39" s="37"/>
      <c r="D39" s="38"/>
      <c r="E39" s="39"/>
      <c r="F39" s="19">
        <f t="shared" si="8"/>
        <v>0</v>
      </c>
      <c r="G39" s="28"/>
      <c r="H39" s="25">
        <v>43718</v>
      </c>
      <c r="I39" s="1">
        <v>122749</v>
      </c>
      <c r="J39" s="2" t="s">
        <v>68</v>
      </c>
      <c r="K39" s="3" t="s">
        <v>69</v>
      </c>
      <c r="L39" s="53"/>
      <c r="M39" s="54"/>
      <c r="N39" s="54"/>
      <c r="O39" s="53"/>
    </row>
    <row r="40" s="5" customFormat="1" ht="18" customHeight="1" spans="1:15">
      <c r="A40" s="36"/>
      <c r="B40" s="19">
        <f t="shared" si="7"/>
        <v>0</v>
      </c>
      <c r="C40" s="37"/>
      <c r="D40" s="38"/>
      <c r="E40" s="39"/>
      <c r="F40" s="19">
        <f t="shared" si="8"/>
        <v>0</v>
      </c>
      <c r="G40" s="28"/>
      <c r="H40" s="25"/>
      <c r="I40" s="1"/>
      <c r="J40" s="2"/>
      <c r="K40" s="3"/>
      <c r="L40" s="53"/>
      <c r="M40" s="54"/>
      <c r="N40" s="54"/>
      <c r="O40" s="53"/>
    </row>
    <row r="41" s="5" customFormat="1" ht="18" customHeight="1" spans="1:15">
      <c r="A41" s="36"/>
      <c r="B41" s="19">
        <f t="shared" si="7"/>
        <v>0</v>
      </c>
      <c r="C41" s="37"/>
      <c r="D41" s="38"/>
      <c r="E41" s="39"/>
      <c r="F41" s="19">
        <f t="shared" si="8"/>
        <v>0</v>
      </c>
      <c r="G41" s="28"/>
      <c r="H41" s="25"/>
      <c r="I41" s="1"/>
      <c r="J41" s="2"/>
      <c r="K41" s="3"/>
      <c r="L41" s="53"/>
      <c r="M41" s="54"/>
      <c r="N41" s="54"/>
      <c r="O41" s="53"/>
    </row>
    <row r="42" s="5" customFormat="1" ht="18" customHeight="1" spans="1:15">
      <c r="A42" s="36"/>
      <c r="B42" s="19">
        <f t="shared" si="7"/>
        <v>0</v>
      </c>
      <c r="C42" s="37"/>
      <c r="D42" s="38"/>
      <c r="E42" s="39"/>
      <c r="F42" s="19">
        <f t="shared" si="8"/>
        <v>0</v>
      </c>
      <c r="G42" s="28"/>
      <c r="H42" s="25"/>
      <c r="I42" s="1"/>
      <c r="J42" s="2"/>
      <c r="K42" s="3"/>
      <c r="L42" s="53"/>
      <c r="M42" s="54"/>
      <c r="N42" s="54"/>
      <c r="O42" s="53"/>
    </row>
    <row r="43" s="5" customFormat="1" ht="18" customHeight="1" spans="1:15">
      <c r="A43" s="36"/>
      <c r="B43" s="19">
        <f t="shared" si="7"/>
        <v>0</v>
      </c>
      <c r="C43" s="37"/>
      <c r="D43" s="38"/>
      <c r="E43" s="39"/>
      <c r="F43" s="19">
        <f t="shared" si="8"/>
        <v>0</v>
      </c>
      <c r="G43" s="28"/>
      <c r="H43" s="25"/>
      <c r="I43" s="1"/>
      <c r="J43" s="2"/>
      <c r="K43" s="3"/>
      <c r="L43" s="53"/>
      <c r="M43" s="54"/>
      <c r="N43" s="54"/>
      <c r="O43" s="53"/>
    </row>
    <row r="44" s="5" customFormat="1" ht="18" customHeight="1" spans="1:15">
      <c r="A44" s="36"/>
      <c r="B44" s="19">
        <f t="shared" si="7"/>
        <v>0</v>
      </c>
      <c r="C44" s="37"/>
      <c r="D44" s="38"/>
      <c r="E44" s="39"/>
      <c r="F44" s="19">
        <f t="shared" ref="F44:F49" si="9">ROUND(G44/(1+E44)*E44,2)</f>
        <v>0</v>
      </c>
      <c r="G44" s="28"/>
      <c r="H44" s="25">
        <v>43718</v>
      </c>
      <c r="I44" s="1">
        <v>-2455</v>
      </c>
      <c r="J44" s="2" t="s">
        <v>70</v>
      </c>
      <c r="K44" s="3" t="s">
        <v>71</v>
      </c>
      <c r="L44" s="53"/>
      <c r="M44" s="54"/>
      <c r="N44" s="54"/>
      <c r="O44" s="53"/>
    </row>
    <row r="45" s="5" customFormat="1" ht="18" customHeight="1" spans="1:15">
      <c r="A45" s="36"/>
      <c r="B45" s="19">
        <f t="shared" si="7"/>
        <v>0</v>
      </c>
      <c r="C45" s="37"/>
      <c r="D45" s="38"/>
      <c r="E45" s="39"/>
      <c r="F45" s="19">
        <f t="shared" si="9"/>
        <v>0</v>
      </c>
      <c r="G45" s="28"/>
      <c r="H45" s="25"/>
      <c r="I45" s="1">
        <v>13</v>
      </c>
      <c r="J45" s="2" t="s">
        <v>72</v>
      </c>
      <c r="K45" s="3" t="s">
        <v>73</v>
      </c>
      <c r="L45" s="53"/>
      <c r="M45" s="54"/>
      <c r="N45" s="54"/>
      <c r="O45" s="53"/>
    </row>
    <row r="46" s="5" customFormat="1" ht="18" customHeight="1" spans="1:15">
      <c r="A46" s="36"/>
      <c r="B46" s="19">
        <f t="shared" si="7"/>
        <v>0</v>
      </c>
      <c r="C46" s="37"/>
      <c r="D46" s="38"/>
      <c r="E46" s="39"/>
      <c r="F46" s="19">
        <f t="shared" si="9"/>
        <v>0</v>
      </c>
      <c r="G46" s="28"/>
      <c r="H46" s="25"/>
      <c r="I46" s="1">
        <v>386</v>
      </c>
      <c r="J46" s="2" t="s">
        <v>72</v>
      </c>
      <c r="K46" s="3" t="s">
        <v>74</v>
      </c>
      <c r="L46" s="53"/>
      <c r="M46" s="54"/>
      <c r="N46" s="54"/>
      <c r="O46" s="53"/>
    </row>
    <row r="47" s="5" customFormat="1" ht="18" customHeight="1" spans="1:15">
      <c r="A47" s="36"/>
      <c r="B47" s="19">
        <f t="shared" si="7"/>
        <v>0</v>
      </c>
      <c r="C47" s="37"/>
      <c r="D47" s="38"/>
      <c r="E47" s="39"/>
      <c r="F47" s="19">
        <f t="shared" si="9"/>
        <v>0</v>
      </c>
      <c r="G47" s="28"/>
      <c r="H47" s="25"/>
      <c r="I47" s="1">
        <v>340</v>
      </c>
      <c r="J47" s="2" t="s">
        <v>72</v>
      </c>
      <c r="K47" s="3" t="s">
        <v>75</v>
      </c>
      <c r="L47" s="53"/>
      <c r="M47" s="54"/>
      <c r="N47" s="54"/>
      <c r="O47" s="53"/>
    </row>
    <row r="48" s="5" customFormat="1" ht="18" customHeight="1" spans="1:15">
      <c r="A48" s="36"/>
      <c r="B48" s="19">
        <f t="shared" si="7"/>
        <v>0</v>
      </c>
      <c r="C48" s="37"/>
      <c r="D48" s="38"/>
      <c r="E48" s="39"/>
      <c r="F48" s="19">
        <f t="shared" si="9"/>
        <v>0</v>
      </c>
      <c r="G48" s="28"/>
      <c r="H48" s="25"/>
      <c r="I48" s="1">
        <v>10276</v>
      </c>
      <c r="J48" s="2" t="s">
        <v>72</v>
      </c>
      <c r="K48" s="3" t="s">
        <v>76</v>
      </c>
      <c r="L48" s="53"/>
      <c r="M48" s="54"/>
      <c r="N48" s="54"/>
      <c r="O48" s="53"/>
    </row>
    <row r="49" s="5" customFormat="1" ht="18" customHeight="1" spans="1:15">
      <c r="A49" s="36"/>
      <c r="B49" s="19">
        <f t="shared" si="7"/>
        <v>0</v>
      </c>
      <c r="C49" s="37"/>
      <c r="D49" s="38"/>
      <c r="E49" s="39"/>
      <c r="F49" s="19">
        <f t="shared" si="9"/>
        <v>0</v>
      </c>
      <c r="G49" s="28"/>
      <c r="H49" s="25"/>
      <c r="I49" s="1">
        <v>7444</v>
      </c>
      <c r="J49" s="2" t="s">
        <v>72</v>
      </c>
      <c r="K49" s="3" t="s">
        <v>77</v>
      </c>
      <c r="L49" s="53"/>
      <c r="M49" s="54"/>
      <c r="N49" s="54"/>
      <c r="O49" s="53"/>
    </row>
    <row r="50" s="5" customFormat="1" ht="18" customHeight="1" spans="1:15">
      <c r="A50" s="36"/>
      <c r="B50" s="19">
        <f t="shared" ref="B50:B53" si="10">ROUND(G50/(1+E50),2)</f>
        <v>0</v>
      </c>
      <c r="C50" s="37"/>
      <c r="D50" s="38"/>
      <c r="E50" s="39"/>
      <c r="F50" s="19">
        <f t="shared" ref="F50:F53" si="11">ROUND(G50/(1+E50)*E50,2)</f>
        <v>0</v>
      </c>
      <c r="G50" s="28"/>
      <c r="H50" s="25"/>
      <c r="I50" s="1">
        <v>280</v>
      </c>
      <c r="J50" s="2" t="s">
        <v>72</v>
      </c>
      <c r="K50" s="3" t="s">
        <v>78</v>
      </c>
      <c r="L50" s="53"/>
      <c r="M50" s="54"/>
      <c r="N50" s="54"/>
      <c r="O50" s="53"/>
    </row>
    <row r="51" s="5" customFormat="1" ht="18" customHeight="1" spans="1:15">
      <c r="A51" s="36"/>
      <c r="B51" s="19">
        <f t="shared" si="10"/>
        <v>0</v>
      </c>
      <c r="C51" s="37"/>
      <c r="D51" s="38"/>
      <c r="E51" s="39"/>
      <c r="F51" s="19">
        <f t="shared" si="11"/>
        <v>0</v>
      </c>
      <c r="G51" s="28"/>
      <c r="H51" s="25"/>
      <c r="I51" s="1">
        <v>500</v>
      </c>
      <c r="J51" s="2" t="s">
        <v>72</v>
      </c>
      <c r="K51" s="3" t="s">
        <v>79</v>
      </c>
      <c r="L51" s="53"/>
      <c r="M51" s="54"/>
      <c r="N51" s="54"/>
      <c r="O51" s="53"/>
    </row>
    <row r="52" s="5" customFormat="1" ht="18" customHeight="1" spans="1:15">
      <c r="A52" s="36"/>
      <c r="B52" s="19">
        <f t="shared" si="10"/>
        <v>20989.34</v>
      </c>
      <c r="C52" s="37"/>
      <c r="D52" s="38"/>
      <c r="E52" s="39"/>
      <c r="F52" s="19">
        <f t="shared" si="11"/>
        <v>0</v>
      </c>
      <c r="G52" s="28">
        <f>8699.56+9834.78+2455</f>
        <v>20989.34</v>
      </c>
      <c r="H52" s="25"/>
      <c r="I52" s="1">
        <f>G52</f>
        <v>20989.34</v>
      </c>
      <c r="J52" s="2" t="s">
        <v>72</v>
      </c>
      <c r="K52" s="3" t="s">
        <v>80</v>
      </c>
      <c r="L52" s="53"/>
      <c r="M52" s="54"/>
      <c r="N52" s="54"/>
      <c r="O52" s="53"/>
    </row>
    <row r="53" s="5" customFormat="1" ht="18" customHeight="1" spans="1:15">
      <c r="A53" s="36"/>
      <c r="B53" s="19">
        <f t="shared" si="10"/>
        <v>0</v>
      </c>
      <c r="C53" s="37"/>
      <c r="D53" s="38"/>
      <c r="E53" s="39"/>
      <c r="F53" s="19">
        <f t="shared" si="11"/>
        <v>0</v>
      </c>
      <c r="G53" s="28"/>
      <c r="H53" s="25"/>
      <c r="I53" s="1"/>
      <c r="J53" s="2"/>
      <c r="K53" s="3"/>
      <c r="L53" s="53"/>
      <c r="M53" s="54"/>
      <c r="N53" s="54"/>
      <c r="O53" s="53"/>
    </row>
    <row r="54" ht="18" customHeight="1" spans="1:15">
      <c r="A54" s="31" t="s">
        <v>23</v>
      </c>
      <c r="B54" s="30">
        <f>SUM(B14:B53)</f>
        <v>1104546.14</v>
      </c>
      <c r="C54" s="31"/>
      <c r="D54" s="40"/>
      <c r="E54" s="40"/>
      <c r="F54" s="33">
        <f>SUM(F14:F53)</f>
        <v>88866.46</v>
      </c>
      <c r="G54" s="41">
        <f>SUM(G14:G53)</f>
        <v>1193412.6</v>
      </c>
      <c r="H54" s="42"/>
      <c r="I54" s="32">
        <f>SUM(I14:I53)</f>
        <v>1049466.33</v>
      </c>
      <c r="J54" s="55"/>
      <c r="K54" s="40"/>
      <c r="L54" s="34"/>
      <c r="M54" s="2"/>
      <c r="N54" s="2"/>
      <c r="O54" s="34"/>
    </row>
    <row r="55" ht="18" customHeight="1" spans="1:14">
      <c r="A55" s="43" t="s">
        <v>81</v>
      </c>
      <c r="B55" s="44">
        <f>B11*0.984</f>
        <v>1110595.50645538</v>
      </c>
      <c r="C55" s="43"/>
      <c r="D55" s="45"/>
      <c r="E55" s="45"/>
      <c r="F55" s="44"/>
      <c r="G55" s="44">
        <f>G11-G54</f>
        <v>41472.3999999999</v>
      </c>
      <c r="H55" s="24" t="s">
        <v>82</v>
      </c>
      <c r="I55" s="32">
        <f>I11-I54</f>
        <v>0.0200000000186265</v>
      </c>
      <c r="J55" s="10"/>
      <c r="K55" s="56"/>
      <c r="M55" s="57"/>
      <c r="N55" s="57"/>
    </row>
    <row r="56" ht="18" customHeight="1" spans="1:14">
      <c r="A56" s="43" t="s">
        <v>83</v>
      </c>
      <c r="B56" s="44">
        <f>B55-B54</f>
        <v>6049.36645537987</v>
      </c>
      <c r="C56" s="43"/>
      <c r="D56" s="45"/>
      <c r="E56" s="45"/>
      <c r="F56" s="44"/>
      <c r="G56" s="44"/>
      <c r="H56" s="46"/>
      <c r="I56" s="44"/>
      <c r="J56" s="10"/>
      <c r="K56" s="56"/>
      <c r="M56" s="57"/>
      <c r="N56" s="57"/>
    </row>
    <row r="57" ht="18" customHeight="1" spans="1:3">
      <c r="A57" s="6" t="s">
        <v>84</v>
      </c>
      <c r="C57" s="6"/>
    </row>
    <row r="58" ht="18" customHeight="1" spans="1:11">
      <c r="A58" s="24" t="s">
        <v>85</v>
      </c>
      <c r="B58" s="23" t="s">
        <v>86</v>
      </c>
      <c r="C58" s="34"/>
      <c r="D58" s="24" t="s">
        <v>85</v>
      </c>
      <c r="E58" s="22" t="s">
        <v>16</v>
      </c>
      <c r="F58" s="23" t="s">
        <v>86</v>
      </c>
      <c r="G58" s="23" t="s">
        <v>87</v>
      </c>
      <c r="H58" s="8" t="s">
        <v>88</v>
      </c>
      <c r="I58" s="23" t="s">
        <v>89</v>
      </c>
      <c r="K58" s="23" t="s">
        <v>90</v>
      </c>
    </row>
    <row r="59" ht="18" customHeight="1" spans="1:11">
      <c r="A59" s="34" t="s">
        <v>91</v>
      </c>
      <c r="B59" s="19">
        <f>(B55-B54)*0.25</f>
        <v>1512.34161384497</v>
      </c>
      <c r="C59" s="34"/>
      <c r="D59" s="29" t="s">
        <v>92</v>
      </c>
      <c r="E59" s="24" t="s">
        <v>93</v>
      </c>
      <c r="F59" s="33">
        <f>F11-F54</f>
        <v>-5208.50937447869</v>
      </c>
      <c r="G59" s="33">
        <v>0</v>
      </c>
      <c r="H59" s="8">
        <f>F59</f>
        <v>-5208.50937447869</v>
      </c>
      <c r="I59" s="33">
        <v>0</v>
      </c>
      <c r="K59" s="33">
        <v>0</v>
      </c>
    </row>
    <row r="60" ht="18" customHeight="1" spans="1:11">
      <c r="A60" s="34" t="s">
        <v>94</v>
      </c>
      <c r="B60" s="47" t="s">
        <v>95</v>
      </c>
      <c r="C60" s="34"/>
      <c r="D60" s="48" t="s">
        <v>96</v>
      </c>
      <c r="E60" s="16">
        <v>0.05</v>
      </c>
      <c r="F60" s="1">
        <f>F59*E60</f>
        <v>-260.425468723934</v>
      </c>
      <c r="G60" s="1">
        <v>0</v>
      </c>
      <c r="H60" s="8">
        <f>H59*E60</f>
        <v>-260.425468723934</v>
      </c>
      <c r="I60" s="1">
        <v>0</v>
      </c>
      <c r="K60" s="1">
        <v>0</v>
      </c>
    </row>
    <row r="61" ht="18" customHeight="1" spans="1:11">
      <c r="A61" s="34" t="s">
        <v>78</v>
      </c>
      <c r="B61" s="47"/>
      <c r="C61" s="34"/>
      <c r="D61" s="48" t="s">
        <v>97</v>
      </c>
      <c r="E61" s="16">
        <v>0.03</v>
      </c>
      <c r="F61" s="1">
        <f>F59*E61</f>
        <v>-156.255281234361</v>
      </c>
      <c r="G61" s="1">
        <v>0</v>
      </c>
      <c r="H61" s="8">
        <f>H59*E61</f>
        <v>-156.255281234361</v>
      </c>
      <c r="I61" s="1">
        <v>0</v>
      </c>
      <c r="K61" s="1">
        <v>0</v>
      </c>
    </row>
    <row r="62" ht="18" customHeight="1" spans="1:11">
      <c r="A62" s="34"/>
      <c r="B62" s="1"/>
      <c r="C62" s="34"/>
      <c r="D62" s="48" t="s">
        <v>98</v>
      </c>
      <c r="E62" s="16">
        <v>0.02</v>
      </c>
      <c r="F62" s="1">
        <f>F59*E62</f>
        <v>-104.170187489574</v>
      </c>
      <c r="G62" s="1">
        <v>0</v>
      </c>
      <c r="H62" s="8">
        <f>H59*E62</f>
        <v>-104.170187489574</v>
      </c>
      <c r="I62" s="1">
        <v>0</v>
      </c>
      <c r="K62" s="1">
        <v>0</v>
      </c>
    </row>
    <row r="63" ht="18" customHeight="1" spans="1:11">
      <c r="A63" s="29" t="s">
        <v>99</v>
      </c>
      <c r="B63" s="30">
        <f>SUM(B59:B62)</f>
        <v>1512.34161384497</v>
      </c>
      <c r="C63" s="34"/>
      <c r="D63" s="35" t="s">
        <v>99</v>
      </c>
      <c r="E63" s="29"/>
      <c r="F63" s="33">
        <f>SUM(F59:F62)</f>
        <v>-5729.36031192655</v>
      </c>
      <c r="G63" s="33">
        <v>0</v>
      </c>
      <c r="H63" s="8">
        <f>SUM(H59:H62)</f>
        <v>-5729.36031192655</v>
      </c>
      <c r="I63" s="33">
        <v>0</v>
      </c>
      <c r="K63" s="33">
        <v>0</v>
      </c>
    </row>
    <row r="64" ht="18" customHeight="1" spans="3:11">
      <c r="C64" s="6"/>
      <c r="D64" s="15" t="s">
        <v>78</v>
      </c>
      <c r="E64" s="49">
        <v>0.0006</v>
      </c>
      <c r="F64" s="1">
        <f>B11*E64</f>
        <v>677.192381984987</v>
      </c>
      <c r="G64" s="1">
        <f>B7*E64</f>
        <v>279.130363636364</v>
      </c>
      <c r="I64" s="1">
        <f>B8*E64</f>
        <v>385.321100917431</v>
      </c>
      <c r="K64" s="1">
        <f>B9*E64</f>
        <v>12.7409174311927</v>
      </c>
    </row>
    <row r="65" ht="18" customHeight="1" spans="3:11">
      <c r="C65" s="6"/>
      <c r="D65" s="22" t="s">
        <v>99</v>
      </c>
      <c r="E65" s="40"/>
      <c r="F65" s="32">
        <f>F64</f>
        <v>677.192381984987</v>
      </c>
      <c r="G65" s="32">
        <f>G64</f>
        <v>279.130363636364</v>
      </c>
      <c r="I65" s="32">
        <v>0</v>
      </c>
      <c r="K65" s="32">
        <v>0</v>
      </c>
    </row>
    <row r="66" ht="18" customHeight="1" spans="3:11">
      <c r="C66" s="6"/>
      <c r="D66" s="22" t="s">
        <v>23</v>
      </c>
      <c r="E66" s="31"/>
      <c r="F66" s="32">
        <f>F63+F65</f>
        <v>-5052.16792994157</v>
      </c>
      <c r="G66" s="32">
        <f>G63+G65</f>
        <v>279.130363636364</v>
      </c>
      <c r="I66" s="32">
        <v>0</v>
      </c>
      <c r="K66" s="32">
        <v>0</v>
      </c>
    </row>
    <row r="67" ht="18" customHeight="1" spans="3:11">
      <c r="C67" s="6"/>
      <c r="D67" s="31" t="s">
        <v>91</v>
      </c>
      <c r="E67" s="40">
        <v>0.016</v>
      </c>
      <c r="F67" s="32">
        <f>B11*E67</f>
        <v>18058.4635195997</v>
      </c>
      <c r="G67" s="32">
        <f>B7*E67</f>
        <v>7443.47636363636</v>
      </c>
      <c r="H67" s="58" t="s">
        <v>100</v>
      </c>
      <c r="I67" s="32">
        <f>B8*E67</f>
        <v>10275.2293577982</v>
      </c>
      <c r="J67" s="59"/>
      <c r="K67" s="32">
        <f>B9*E67</f>
        <v>339.757798165138</v>
      </c>
    </row>
    <row r="68" ht="18" customHeight="1" spans="3:10">
      <c r="C68" s="6"/>
      <c r="H68" s="58" t="s">
        <v>101</v>
      </c>
      <c r="I68" s="60"/>
      <c r="J68" s="59" t="s">
        <v>102</v>
      </c>
    </row>
    <row r="69" ht="18" customHeight="1" spans="3:8">
      <c r="C69" s="6"/>
      <c r="H69" s="8" t="s">
        <v>103</v>
      </c>
    </row>
    <row r="70" ht="18" customHeight="1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</sheetData>
  <autoFilter ref="A13:O6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E14" sqref="E14"/>
    </sheetView>
  </sheetViews>
  <sheetFormatPr defaultColWidth="9" defaultRowHeight="13.5" outlineLevelRow="4" outlineLevelCol="2"/>
  <cols>
    <col min="1" max="1" width="12.375" customWidth="1"/>
    <col min="2" max="2" width="5.125" customWidth="1"/>
  </cols>
  <sheetData>
    <row r="1" spans="1:3">
      <c r="A1" s="1">
        <v>13</v>
      </c>
      <c r="B1" s="2" t="s">
        <v>72</v>
      </c>
      <c r="C1" s="3" t="s">
        <v>73</v>
      </c>
    </row>
    <row r="2" spans="1:3">
      <c r="A2" s="1">
        <v>386</v>
      </c>
      <c r="B2" s="2" t="s">
        <v>72</v>
      </c>
      <c r="C2" s="3" t="s">
        <v>74</v>
      </c>
    </row>
    <row r="3" spans="1:3">
      <c r="A3" s="1">
        <v>340</v>
      </c>
      <c r="B3" s="2" t="s">
        <v>72</v>
      </c>
      <c r="C3" s="3" t="s">
        <v>75</v>
      </c>
    </row>
    <row r="4" spans="1:3">
      <c r="A4" s="1">
        <v>10276</v>
      </c>
      <c r="B4" s="2" t="s">
        <v>72</v>
      </c>
      <c r="C4" s="3" t="s">
        <v>76</v>
      </c>
    </row>
    <row r="5" spans="1:1">
      <c r="A5" s="4">
        <f>SUM(A1:A4)</f>
        <v>11015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2021-12-07T02:36:17Z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F8D9A0017DE349FF90AF2653E75BA590</vt:lpwstr>
  </property>
</Properties>
</file>