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4" r:id="rId1"/>
  </sheet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<sst xmlns="http://schemas.openxmlformats.org/spreadsheetml/2006/main" count="100" uniqueCount="68">
  <si>
    <t>小长安镇合北村上落含屯核桃基地产业</t>
  </si>
  <si>
    <t>中标日期</t>
  </si>
  <si>
    <t>中标价</t>
  </si>
  <si>
    <t>负责人</t>
  </si>
  <si>
    <t>邓云琪</t>
  </si>
  <si>
    <t>建设单位</t>
  </si>
  <si>
    <t>罗城仫佬族自治县扶贫开发办公室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</si>
  <si>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</si>
  <si>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</si>
  <si>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</si>
  <si>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</si>
  <si>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</si>
  <si>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</si>
  <si>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</si>
  <si>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</si>
  <si>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</si>
  <si>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</si>
  <si>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</si>
  <si>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</si>
  <si>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</si>
  <si>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</si>
  <si>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2018-9-</t>
  </si>
  <si>
    <t>中行</t>
  </si>
  <si>
    <t>预付款</t>
  </si>
  <si>
    <t>2018-12-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</si>
  <si>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</si>
  <si>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</si>
  <si>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</si>
  <si>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</si>
  <si>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</si>
  <si>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</si>
  <si>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</si>
  <si>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</si>
  <si>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</si>
  <si>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</si>
  <si>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</si>
  <si>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</si>
  <si>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</si>
  <si>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</si>
  <si>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安徽灿运建设工程有限公司</t>
  </si>
  <si>
    <t>普</t>
  </si>
  <si>
    <t>广西荣晟劳务有限公司</t>
  </si>
  <si>
    <t>工程服务</t>
  </si>
  <si>
    <t>广西河池联众商贸有限公司</t>
  </si>
  <si>
    <t>水泥</t>
  </si>
  <si>
    <t>扣</t>
  </si>
  <si>
    <t>外管证</t>
  </si>
  <si>
    <t>企税1.6%</t>
  </si>
  <si>
    <t>水利基金</t>
  </si>
  <si>
    <t>代办费</t>
  </si>
  <si>
    <t>管理费</t>
  </si>
  <si>
    <t>应提供成本</t>
  </si>
  <si>
    <t>可支付金额</t>
  </si>
  <si>
    <t>尚需提供成本</t>
  </si>
  <si>
    <t>公司代缴税金：</t>
  </si>
  <si>
    <t>税种</t>
  </si>
  <si>
    <t>税额</t>
  </si>
  <si>
    <t>18.12月开票扣税</t>
  </si>
  <si>
    <t>21.6月开票税金</t>
  </si>
  <si>
    <t>企业所得税</t>
  </si>
  <si>
    <t>增值税</t>
  </si>
  <si>
    <t>差额</t>
  </si>
  <si>
    <t>印花税</t>
  </si>
  <si>
    <t>已交</t>
  </si>
  <si>
    <t>城市维护建设税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</si>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</sst>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yy/m/d;@"/>
    <numFmt numFmtId="178" formatCode="#,##0.00_ "/>
    <numFmt numFmtId="179" formatCode="yyyy&quot;年&quot;m&quot;月&quot;;@"/>
    <numFmt numFmtId="180" formatCode="#,##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6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2" fillId="27" borderId="11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8" fontId="2" fillId="0" borderId="2" xfId="0" applyNumberFormat="1" applyFont="1" applyBorder="1" applyAlignment="1">
      <alignment vertical="center"/>
    </xf>
    <xf numFmtId="0" fontId="4" fillId="0" borderId="0" xfId="0" applyFont="1"/>
    <xf numFmtId="178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6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"/>
  <sheetViews>
    <sheetView tabSelected="1" topLeftCell="A7" workbookViewId="0">
      <selection activeCell="G29" sqref="G29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43311</v>
      </c>
      <c r="C2" s="11" t="s">
        <v>2</v>
      </c>
      <c r="D2" s="12">
        <v>870000</v>
      </c>
      <c r="E2" s="13" t="s">
        <v>3</v>
      </c>
      <c r="F2" s="11" t="s">
        <v>4</v>
      </c>
      <c r="G2" s="14" t="s">
        <v>5</v>
      </c>
      <c r="H2" s="15" t="s">
        <v>6</v>
      </c>
      <c r="I2" s="48"/>
      <c r="J2" s="49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/>
      <c r="H3" s="17"/>
      <c r="I3" s="50"/>
      <c r="J3" s="17"/>
      <c r="K3" s="17"/>
      <c r="L3" s="17"/>
    </row>
    <row r="4" ht="18" customHeight="1" spans="1:12">
      <c r="A4" s="2" t="s">
        <v>9</v>
      </c>
      <c r="H4" s="17"/>
      <c r="I4" s="50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1">
      <c r="A7" s="21"/>
      <c r="B7" s="22">
        <f t="shared" ref="B7:B8" si="0">G7/(1+C7+E7)</f>
        <v>0</v>
      </c>
      <c r="C7" s="23">
        <v>0.03</v>
      </c>
      <c r="D7" s="24">
        <f t="shared" ref="D7:D8" si="1">G7/(1+E7+C7)*C7</f>
        <v>0</v>
      </c>
      <c r="E7" s="25">
        <v>0</v>
      </c>
      <c r="F7" s="22">
        <f t="shared" ref="F7:F8" si="2">G7/(1+C7+E7)*E7</f>
        <v>0</v>
      </c>
      <c r="G7" s="26"/>
      <c r="H7" s="21" t="s">
        <v>21</v>
      </c>
      <c r="I7" s="22">
        <v>304500</v>
      </c>
      <c r="J7" s="51" t="s">
        <v>22</v>
      </c>
      <c r="K7" s="6" t="s">
        <v>23</v>
      </c>
    </row>
    <row r="8" ht="18" customHeight="1" spans="1:10">
      <c r="A8" s="21">
        <v>43460</v>
      </c>
      <c r="B8" s="22">
        <f t="shared" si="0"/>
        <v>859249.514563107</v>
      </c>
      <c r="C8" s="23">
        <v>0.03</v>
      </c>
      <c r="D8" s="24">
        <f t="shared" si="1"/>
        <v>25777.4854368932</v>
      </c>
      <c r="E8" s="23"/>
      <c r="F8" s="22">
        <f t="shared" si="2"/>
        <v>0</v>
      </c>
      <c r="G8" s="26">
        <v>885027</v>
      </c>
      <c r="H8" s="21" t="s">
        <v>24</v>
      </c>
      <c r="I8" s="22">
        <v>580000</v>
      </c>
      <c r="J8" s="51" t="s">
        <v>22</v>
      </c>
    </row>
    <row r="9" ht="18" customHeight="1" spans="1:10">
      <c r="A9" s="21">
        <v>44368</v>
      </c>
      <c r="B9" s="22">
        <f t="shared" ref="B9:B10" si="3">G9/(1+C9+E9)</f>
        <v>0</v>
      </c>
      <c r="C9" s="23">
        <v>0.03</v>
      </c>
      <c r="D9" s="24">
        <f t="shared" ref="D9:D10" si="4">G9/(1+E9+C9)*C9</f>
        <v>0</v>
      </c>
      <c r="E9" s="25">
        <v>0</v>
      </c>
      <c r="F9" s="22">
        <f t="shared" ref="F9:F10" si="5">G9/(1+C9+E9)*E9</f>
        <v>0</v>
      </c>
      <c r="G9" s="26">
        <v>0</v>
      </c>
      <c r="H9" s="21"/>
      <c r="I9" s="22"/>
      <c r="J9" s="51"/>
    </row>
    <row r="10" ht="18" customHeight="1" spans="1:10">
      <c r="A10" s="21"/>
      <c r="B10" s="22">
        <f t="shared" si="3"/>
        <v>0</v>
      </c>
      <c r="C10" s="23">
        <v>0.03</v>
      </c>
      <c r="D10" s="24">
        <f t="shared" si="4"/>
        <v>0</v>
      </c>
      <c r="E10" s="25">
        <v>0</v>
      </c>
      <c r="F10" s="22">
        <f t="shared" si="5"/>
        <v>0</v>
      </c>
      <c r="G10" s="26"/>
      <c r="H10" s="21"/>
      <c r="I10" s="22"/>
      <c r="J10" s="51"/>
    </row>
    <row r="11" ht="18" customHeight="1" spans="1:10">
      <c r="A11" s="27" t="s">
        <v>25</v>
      </c>
      <c r="B11" s="28">
        <f>SUM(B7:B10)</f>
        <v>859249.514563107</v>
      </c>
      <c r="C11" s="29"/>
      <c r="D11" s="30">
        <f t="shared" ref="D11:G11" si="6">SUM(D7:D10)</f>
        <v>25777.4854368932</v>
      </c>
      <c r="E11" s="29"/>
      <c r="F11" s="31">
        <f t="shared" si="6"/>
        <v>0</v>
      </c>
      <c r="G11" s="30">
        <f t="shared" si="6"/>
        <v>885027</v>
      </c>
      <c r="H11" s="32"/>
      <c r="I11" s="30">
        <f>SUM(I7:I10)</f>
        <v>884500</v>
      </c>
      <c r="J11" s="32"/>
    </row>
    <row r="12" ht="18" customHeight="1" spans="1:12">
      <c r="A12" s="2" t="s">
        <v>26</v>
      </c>
      <c r="J12" s="4"/>
      <c r="K12" s="4"/>
      <c r="L12" s="5"/>
    </row>
    <row r="13" ht="18" customHeight="1" spans="1:15">
      <c r="A13" s="33" t="s">
        <v>27</v>
      </c>
      <c r="B13" s="19" t="s">
        <v>28</v>
      </c>
      <c r="C13" s="18" t="s">
        <v>29</v>
      </c>
      <c r="D13" s="18" t="s">
        <v>30</v>
      </c>
      <c r="E13" s="18" t="s">
        <v>16</v>
      </c>
      <c r="F13" s="19" t="s">
        <v>31</v>
      </c>
      <c r="G13" s="19" t="s">
        <v>14</v>
      </c>
      <c r="H13" s="18" t="s">
        <v>32</v>
      </c>
      <c r="I13" s="19" t="s">
        <v>33</v>
      </c>
      <c r="J13" s="18" t="s">
        <v>20</v>
      </c>
      <c r="K13" s="52" t="s">
        <v>34</v>
      </c>
      <c r="L13" s="20" t="s">
        <v>35</v>
      </c>
      <c r="M13" s="20" t="s">
        <v>36</v>
      </c>
      <c r="N13" s="20" t="s">
        <v>37</v>
      </c>
      <c r="O13" s="20" t="s">
        <v>38</v>
      </c>
    </row>
    <row r="14" s="1" customFormat="1" ht="18" customHeight="1" spans="1:15">
      <c r="A14" s="34" t="s">
        <v>24</v>
      </c>
      <c r="B14" s="16">
        <f t="shared" ref="B14:B25" si="7">ROUND(G14/(1+E14),2)</f>
        <v>278252.43</v>
      </c>
      <c r="C14" s="35"/>
      <c r="D14" s="36"/>
      <c r="E14" s="37">
        <v>0.03</v>
      </c>
      <c r="F14" s="16">
        <f t="shared" ref="F14:F25" si="8">ROUND(G14/(1+E14)*E14,2)</f>
        <v>8347.57</v>
      </c>
      <c r="G14" s="26">
        <v>286600</v>
      </c>
      <c r="H14" s="21" t="s">
        <v>21</v>
      </c>
      <c r="I14" s="22">
        <v>286600</v>
      </c>
      <c r="J14" s="51" t="s">
        <v>22</v>
      </c>
      <c r="K14" s="53" t="s">
        <v>39</v>
      </c>
      <c r="L14" s="54"/>
      <c r="M14" s="55"/>
      <c r="N14" s="55"/>
      <c r="O14" s="54"/>
    </row>
    <row r="15" s="1" customFormat="1" ht="18" customHeight="1" spans="1:15">
      <c r="A15" s="34" t="s">
        <v>24</v>
      </c>
      <c r="B15" s="16">
        <f t="shared" si="7"/>
        <v>210000</v>
      </c>
      <c r="C15" s="35"/>
      <c r="D15" s="36" t="s">
        <v>40</v>
      </c>
      <c r="E15" s="37"/>
      <c r="F15" s="16">
        <f t="shared" si="8"/>
        <v>0</v>
      </c>
      <c r="G15" s="26">
        <f>10000+100000*2</f>
        <v>210000</v>
      </c>
      <c r="H15" s="21">
        <v>43474</v>
      </c>
      <c r="I15" s="22">
        <f>10000+100000*2</f>
        <v>210000</v>
      </c>
      <c r="J15" s="51" t="s">
        <v>22</v>
      </c>
      <c r="K15" s="53" t="s">
        <v>41</v>
      </c>
      <c r="L15" s="54" t="s">
        <v>42</v>
      </c>
      <c r="M15" s="55"/>
      <c r="N15" s="55"/>
      <c r="O15" s="54"/>
    </row>
    <row r="16" s="1" customFormat="1" ht="18" customHeight="1" spans="1:15">
      <c r="A16" s="34" t="s">
        <v>24</v>
      </c>
      <c r="B16" s="16">
        <f t="shared" si="7"/>
        <v>482000</v>
      </c>
      <c r="C16" s="35"/>
      <c r="D16" s="36" t="s">
        <v>40</v>
      </c>
      <c r="E16" s="37"/>
      <c r="F16" s="16">
        <f t="shared" si="8"/>
        <v>0</v>
      </c>
      <c r="G16" s="26">
        <f>82720+99640+99640+97087.38+2912.62+100000</f>
        <v>482000</v>
      </c>
      <c r="H16" s="21">
        <v>43474</v>
      </c>
      <c r="I16" s="22">
        <v>355736</v>
      </c>
      <c r="J16" s="51" t="s">
        <v>22</v>
      </c>
      <c r="K16" s="53" t="s">
        <v>43</v>
      </c>
      <c r="L16" s="54" t="s">
        <v>44</v>
      </c>
      <c r="M16" s="55"/>
      <c r="N16" s="55"/>
      <c r="O16" s="54"/>
    </row>
    <row r="17" s="1" customFormat="1" ht="18" customHeight="1" spans="1:15">
      <c r="A17" s="34"/>
      <c r="B17" s="16">
        <f t="shared" si="7"/>
        <v>0</v>
      </c>
      <c r="C17" s="35"/>
      <c r="D17" s="36"/>
      <c r="E17" s="37"/>
      <c r="F17" s="16">
        <f t="shared" si="8"/>
        <v>0</v>
      </c>
      <c r="G17" s="26"/>
      <c r="H17" s="21"/>
      <c r="I17" s="22"/>
      <c r="J17" s="51"/>
      <c r="K17" s="53"/>
      <c r="L17" s="54"/>
      <c r="M17" s="55"/>
      <c r="N17" s="55"/>
      <c r="O17" s="54"/>
    </row>
    <row r="18" s="1" customFormat="1" ht="18" customHeight="1" spans="1:15">
      <c r="A18" s="34"/>
      <c r="B18" s="16">
        <f t="shared" si="7"/>
        <v>0</v>
      </c>
      <c r="C18" s="35"/>
      <c r="D18" s="36"/>
      <c r="E18" s="37"/>
      <c r="F18" s="16">
        <f t="shared" si="8"/>
        <v>0</v>
      </c>
      <c r="G18" s="26"/>
      <c r="H18" s="21"/>
      <c r="I18" s="22"/>
      <c r="J18" s="51"/>
      <c r="K18" s="53"/>
      <c r="L18" s="54"/>
      <c r="M18" s="55"/>
      <c r="N18" s="55"/>
      <c r="O18" s="54"/>
    </row>
    <row r="19" s="1" customFormat="1" ht="18" customHeight="1" spans="1:15">
      <c r="A19" s="34"/>
      <c r="B19" s="16">
        <f t="shared" si="7"/>
        <v>0</v>
      </c>
      <c r="C19" s="35"/>
      <c r="D19" s="36"/>
      <c r="E19" s="37"/>
      <c r="F19" s="16">
        <f t="shared" si="8"/>
        <v>0</v>
      </c>
      <c r="G19" s="26"/>
      <c r="H19" s="21"/>
      <c r="I19" s="22"/>
      <c r="J19" s="51"/>
      <c r="K19" s="53"/>
      <c r="L19" s="54"/>
      <c r="M19" s="55"/>
      <c r="N19" s="55"/>
      <c r="O19" s="54"/>
    </row>
    <row r="20" s="1" customFormat="1" ht="18" customHeight="1" spans="1:15">
      <c r="A20" s="34"/>
      <c r="B20" s="16">
        <f t="shared" si="7"/>
        <v>0</v>
      </c>
      <c r="C20" s="35"/>
      <c r="D20" s="36"/>
      <c r="E20" s="37"/>
      <c r="F20" s="16">
        <f t="shared" si="8"/>
        <v>0</v>
      </c>
      <c r="G20" s="26"/>
      <c r="H20" s="21"/>
      <c r="I20" s="22"/>
      <c r="J20" s="51"/>
      <c r="K20" s="53"/>
      <c r="L20" s="54"/>
      <c r="M20" s="55"/>
      <c r="N20" s="55"/>
      <c r="O20" s="54"/>
    </row>
    <row r="21" s="1" customFormat="1" ht="18" customHeight="1" spans="1:15">
      <c r="A21" s="34"/>
      <c r="B21" s="16">
        <f t="shared" si="7"/>
        <v>0</v>
      </c>
      <c r="C21" s="35"/>
      <c r="D21" s="36"/>
      <c r="E21" s="37"/>
      <c r="F21" s="16">
        <f t="shared" si="8"/>
        <v>0</v>
      </c>
      <c r="G21" s="26"/>
      <c r="H21" s="21"/>
      <c r="I21" s="22"/>
      <c r="J21" s="51"/>
      <c r="K21" s="53"/>
      <c r="L21" s="54"/>
      <c r="M21" s="55"/>
      <c r="N21" s="55"/>
      <c r="O21" s="54"/>
    </row>
    <row r="22" s="1" customFormat="1" ht="18" customHeight="1" spans="1:15">
      <c r="A22" s="34"/>
      <c r="B22" s="16">
        <f t="shared" si="7"/>
        <v>0</v>
      </c>
      <c r="C22" s="35"/>
      <c r="D22" s="36"/>
      <c r="E22" s="37"/>
      <c r="F22" s="16">
        <f t="shared" si="8"/>
        <v>0</v>
      </c>
      <c r="G22" s="26"/>
      <c r="H22" s="21"/>
      <c r="I22" s="22"/>
      <c r="J22" s="51"/>
      <c r="K22" s="53"/>
      <c r="L22" s="54"/>
      <c r="M22" s="55"/>
      <c r="N22" s="55"/>
      <c r="O22" s="54"/>
    </row>
    <row r="23" s="1" customFormat="1" ht="18" customHeight="1" spans="1:15">
      <c r="A23" s="34"/>
      <c r="B23" s="16">
        <f t="shared" si="7"/>
        <v>0</v>
      </c>
      <c r="C23" s="35"/>
      <c r="D23" s="36"/>
      <c r="E23" s="37"/>
      <c r="F23" s="16">
        <f t="shared" si="8"/>
        <v>0</v>
      </c>
      <c r="G23" s="26"/>
      <c r="H23" s="21"/>
      <c r="I23" s="22"/>
      <c r="J23" s="51"/>
      <c r="K23" s="53"/>
      <c r="L23" s="54"/>
      <c r="M23" s="55"/>
      <c r="N23" s="55"/>
      <c r="O23" s="54"/>
    </row>
    <row r="24" s="1" customFormat="1" ht="18" customHeight="1" spans="1:15">
      <c r="A24" s="34"/>
      <c r="B24" s="16">
        <f t="shared" si="7"/>
        <v>0</v>
      </c>
      <c r="C24" s="35"/>
      <c r="D24" s="36"/>
      <c r="E24" s="37"/>
      <c r="F24" s="16">
        <f t="shared" si="8"/>
        <v>0</v>
      </c>
      <c r="G24" s="26"/>
      <c r="H24" s="21"/>
      <c r="I24" s="22"/>
      <c r="J24" s="51"/>
      <c r="K24" s="53"/>
      <c r="L24" s="54"/>
      <c r="M24" s="55"/>
      <c r="N24" s="55"/>
      <c r="O24" s="54"/>
    </row>
    <row r="25" s="1" customFormat="1" ht="18" customHeight="1" spans="1:15">
      <c r="A25" s="34"/>
      <c r="B25" s="16">
        <f t="shared" si="7"/>
        <v>0</v>
      </c>
      <c r="C25" s="35"/>
      <c r="D25" s="36"/>
      <c r="E25" s="37"/>
      <c r="F25" s="16">
        <f t="shared" si="8"/>
        <v>0</v>
      </c>
      <c r="G25" s="26"/>
      <c r="H25" s="21">
        <v>44354</v>
      </c>
      <c r="I25" s="22">
        <v>0</v>
      </c>
      <c r="J25" s="51" t="s">
        <v>45</v>
      </c>
      <c r="K25" s="53" t="s">
        <v>46</v>
      </c>
      <c r="L25" s="54"/>
      <c r="M25" s="55"/>
      <c r="N25" s="55"/>
      <c r="O25" s="54"/>
    </row>
    <row r="26" s="1" customFormat="1" ht="18" customHeight="1" spans="1:15">
      <c r="A26" s="34"/>
      <c r="B26" s="16">
        <f t="shared" ref="B26:B29" si="9">ROUND(G26/(1+E26),2)</f>
        <v>0</v>
      </c>
      <c r="C26" s="35"/>
      <c r="D26" s="36"/>
      <c r="E26" s="37"/>
      <c r="F26" s="16">
        <f t="shared" ref="F26:F29" si="10">ROUND(G26/(1+E26)*E26,2)</f>
        <v>0</v>
      </c>
      <c r="G26" s="26"/>
      <c r="H26" s="21"/>
      <c r="I26" s="22">
        <v>13748</v>
      </c>
      <c r="J26" s="51" t="s">
        <v>45</v>
      </c>
      <c r="K26" s="53" t="s">
        <v>47</v>
      </c>
      <c r="L26" s="54"/>
      <c r="M26" s="55"/>
      <c r="N26" s="55"/>
      <c r="O26" s="54"/>
    </row>
    <row r="27" s="1" customFormat="1" ht="18" customHeight="1" spans="1:15">
      <c r="A27" s="34"/>
      <c r="B27" s="16">
        <f t="shared" si="9"/>
        <v>0</v>
      </c>
      <c r="C27" s="35"/>
      <c r="D27" s="36"/>
      <c r="E27" s="37"/>
      <c r="F27" s="16">
        <f t="shared" si="10"/>
        <v>0</v>
      </c>
      <c r="G27" s="26"/>
      <c r="H27" s="21"/>
      <c r="I27" s="22">
        <v>516</v>
      </c>
      <c r="J27" s="51" t="s">
        <v>45</v>
      </c>
      <c r="K27" s="53" t="s">
        <v>48</v>
      </c>
      <c r="L27" s="54"/>
      <c r="M27" s="55"/>
      <c r="N27" s="55"/>
      <c r="O27" s="54"/>
    </row>
    <row r="28" s="1" customFormat="1" ht="18" customHeight="1" spans="1:15">
      <c r="A28" s="34"/>
      <c r="B28" s="16">
        <f t="shared" si="9"/>
        <v>0</v>
      </c>
      <c r="C28" s="35"/>
      <c r="D28" s="36"/>
      <c r="E28" s="37"/>
      <c r="F28" s="16">
        <f t="shared" si="10"/>
        <v>0</v>
      </c>
      <c r="G28" s="26"/>
      <c r="H28" s="21"/>
      <c r="I28" s="22">
        <v>500</v>
      </c>
      <c r="J28" s="51" t="s">
        <v>45</v>
      </c>
      <c r="K28" s="53" t="s">
        <v>49</v>
      </c>
      <c r="L28" s="54"/>
      <c r="M28" s="55"/>
      <c r="N28" s="55"/>
      <c r="O28" s="54"/>
    </row>
    <row r="29" s="1" customFormat="1" ht="18" customHeight="1" spans="1:15">
      <c r="A29" s="34"/>
      <c r="B29" s="16">
        <f t="shared" si="9"/>
        <v>17400</v>
      </c>
      <c r="C29" s="35"/>
      <c r="D29" s="36"/>
      <c r="E29" s="37"/>
      <c r="F29" s="16">
        <f t="shared" si="10"/>
        <v>0</v>
      </c>
      <c r="G29" s="26">
        <f>17400</f>
        <v>17400</v>
      </c>
      <c r="H29" s="21"/>
      <c r="I29" s="22">
        <f>G29</f>
        <v>17400</v>
      </c>
      <c r="J29" s="51" t="s">
        <v>45</v>
      </c>
      <c r="K29" s="53" t="s">
        <v>50</v>
      </c>
      <c r="L29" s="54"/>
      <c r="M29" s="55"/>
      <c r="N29" s="55"/>
      <c r="O29" s="54"/>
    </row>
    <row r="30" ht="18" customHeight="1" spans="1:15">
      <c r="A30" s="29" t="s">
        <v>25</v>
      </c>
      <c r="B30" s="28">
        <f>SUM(B14:B29)</f>
        <v>987652.43</v>
      </c>
      <c r="C30" s="29"/>
      <c r="D30" s="38"/>
      <c r="E30" s="38"/>
      <c r="F30" s="31">
        <f>SUM(F14:F29)</f>
        <v>8347.57</v>
      </c>
      <c r="G30" s="39">
        <f>SUM(G14:G29)</f>
        <v>996000</v>
      </c>
      <c r="H30" s="40"/>
      <c r="I30" s="30">
        <f>SUM(I14:I29)</f>
        <v>884500</v>
      </c>
      <c r="J30" s="56"/>
      <c r="K30" s="38"/>
      <c r="L30" s="32"/>
      <c r="M30" s="51"/>
      <c r="N30" s="51"/>
      <c r="O30" s="32"/>
    </row>
    <row r="31" ht="18" customHeight="1" spans="1:14">
      <c r="A31" s="41" t="s">
        <v>51</v>
      </c>
      <c r="B31" s="42">
        <f>B11*0.984</f>
        <v>845501.522330097</v>
      </c>
      <c r="C31" s="41"/>
      <c r="D31" s="43"/>
      <c r="E31" s="43"/>
      <c r="F31" s="42"/>
      <c r="G31" s="42">
        <f>G11-G30</f>
        <v>-110973</v>
      </c>
      <c r="H31" s="20" t="s">
        <v>52</v>
      </c>
      <c r="I31" s="30">
        <f>I11-I30</f>
        <v>0</v>
      </c>
      <c r="J31" s="6"/>
      <c r="K31" s="57"/>
      <c r="M31" s="58"/>
      <c r="N31" s="58"/>
    </row>
    <row r="32" ht="18" customHeight="1" spans="1:14">
      <c r="A32" s="41" t="s">
        <v>53</v>
      </c>
      <c r="B32" s="42">
        <f>B31-B30</f>
        <v>-142150.907669903</v>
      </c>
      <c r="C32" s="41"/>
      <c r="D32" s="43"/>
      <c r="E32" s="43"/>
      <c r="F32" s="42"/>
      <c r="G32" s="42"/>
      <c r="H32" s="44"/>
      <c r="I32" s="42"/>
      <c r="J32" s="6"/>
      <c r="K32" s="57"/>
      <c r="M32" s="58"/>
      <c r="N32" s="58"/>
    </row>
    <row r="33" ht="18" customHeight="1" spans="1:3">
      <c r="A33" s="2" t="s">
        <v>54</v>
      </c>
      <c r="C33" s="2"/>
    </row>
    <row r="34" ht="18" customHeight="1" spans="1:20">
      <c r="A34" s="20" t="s">
        <v>55</v>
      </c>
      <c r="B34" s="19" t="s">
        <v>56</v>
      </c>
      <c r="C34" s="32"/>
      <c r="D34" s="20" t="s">
        <v>55</v>
      </c>
      <c r="E34" s="18" t="s">
        <v>16</v>
      </c>
      <c r="F34" s="19" t="s">
        <v>56</v>
      </c>
      <c r="G34" s="19" t="s">
        <v>57</v>
      </c>
      <c r="H34" s="11" t="s">
        <v>58</v>
      </c>
      <c r="R34" s="22">
        <v>13748</v>
      </c>
      <c r="S34" s="51" t="s">
        <v>45</v>
      </c>
      <c r="T34" s="53" t="s">
        <v>47</v>
      </c>
    </row>
    <row r="35" ht="18" customHeight="1" spans="1:20">
      <c r="A35" s="32" t="s">
        <v>59</v>
      </c>
      <c r="B35" s="16">
        <f>(B31-B30)*0.25</f>
        <v>-35537.7269174757</v>
      </c>
      <c r="C35" s="32"/>
      <c r="D35" s="27" t="s">
        <v>60</v>
      </c>
      <c r="E35" s="20" t="s">
        <v>61</v>
      </c>
      <c r="F35" s="31">
        <f>F11-F30</f>
        <v>-8347.57</v>
      </c>
      <c r="G35" s="31">
        <v>0</v>
      </c>
      <c r="H35" s="11"/>
      <c r="R35" s="22">
        <v>516</v>
      </c>
      <c r="S35" s="51" t="s">
        <v>45</v>
      </c>
      <c r="T35" s="53" t="s">
        <v>48</v>
      </c>
    </row>
    <row r="36" ht="18" customHeight="1" spans="1:18">
      <c r="A36" s="32" t="s">
        <v>62</v>
      </c>
      <c r="B36" s="45" t="s">
        <v>63</v>
      </c>
      <c r="C36" s="32"/>
      <c r="D36" s="46" t="s">
        <v>64</v>
      </c>
      <c r="E36" s="13">
        <v>0.05</v>
      </c>
      <c r="F36" s="22">
        <f>F35*E36</f>
        <v>-417.3785</v>
      </c>
      <c r="G36" s="22">
        <v>0</v>
      </c>
      <c r="H36" s="11"/>
      <c r="R36" s="42">
        <f>R34+R35</f>
        <v>14264</v>
      </c>
    </row>
    <row r="37" ht="18" customHeight="1" spans="1:8">
      <c r="A37" s="32" t="s">
        <v>48</v>
      </c>
      <c r="B37" s="45"/>
      <c r="C37" s="32"/>
      <c r="D37" s="46" t="s">
        <v>65</v>
      </c>
      <c r="E37" s="13">
        <v>0.03</v>
      </c>
      <c r="F37" s="22">
        <f>F35*E37</f>
        <v>-250.4271</v>
      </c>
      <c r="G37" s="22">
        <v>0</v>
      </c>
      <c r="H37" s="11"/>
    </row>
    <row r="38" ht="18" customHeight="1" spans="1:8">
      <c r="A38" s="32"/>
      <c r="B38" s="22"/>
      <c r="C38" s="32"/>
      <c r="D38" s="46" t="s">
        <v>66</v>
      </c>
      <c r="E38" s="13">
        <v>0.02</v>
      </c>
      <c r="F38" s="22">
        <f>F35*E38</f>
        <v>-166.9514</v>
      </c>
      <c r="G38" s="22">
        <v>0</v>
      </c>
      <c r="H38" s="11"/>
    </row>
    <row r="39" ht="18" customHeight="1" spans="1:8">
      <c r="A39" s="27" t="s">
        <v>67</v>
      </c>
      <c r="B39" s="28">
        <f>SUM(B35:B38)</f>
        <v>-35537.7269174757</v>
      </c>
      <c r="C39" s="32"/>
      <c r="D39" s="33" t="s">
        <v>67</v>
      </c>
      <c r="E39" s="27"/>
      <c r="F39" s="31">
        <f>SUM(F35:F38)</f>
        <v>-9182.327</v>
      </c>
      <c r="G39" s="31">
        <v>0</v>
      </c>
      <c r="H39" s="11"/>
    </row>
    <row r="40" ht="18" customHeight="1" spans="3:8">
      <c r="C40" s="2"/>
      <c r="D40" s="11" t="s">
        <v>48</v>
      </c>
      <c r="E40" s="47">
        <v>0.0006</v>
      </c>
      <c r="F40" s="22">
        <f>B11*E40</f>
        <v>515.549708737864</v>
      </c>
      <c r="G40" s="22">
        <f>B8*E40</f>
        <v>515.549708737864</v>
      </c>
      <c r="H40" s="11">
        <f>E40*B9</f>
        <v>0</v>
      </c>
    </row>
    <row r="41" ht="18" customHeight="1" spans="3:8">
      <c r="C41" s="2"/>
      <c r="D41" s="18" t="s">
        <v>67</v>
      </c>
      <c r="E41" s="38"/>
      <c r="F41" s="30">
        <f>F40</f>
        <v>515.549708737864</v>
      </c>
      <c r="G41" s="30">
        <f>G40</f>
        <v>515.549708737864</v>
      </c>
      <c r="H41" s="30">
        <f>H40</f>
        <v>0</v>
      </c>
    </row>
    <row r="42" ht="18" customHeight="1" spans="3:8">
      <c r="C42" s="2"/>
      <c r="D42" s="18" t="s">
        <v>25</v>
      </c>
      <c r="E42" s="29"/>
      <c r="F42" s="30">
        <f>F39+F41</f>
        <v>-8666.77729126214</v>
      </c>
      <c r="G42" s="30">
        <f>G39+G41</f>
        <v>515.549708737864</v>
      </c>
      <c r="H42" s="30">
        <f>H39+H41</f>
        <v>0</v>
      </c>
    </row>
    <row r="43" ht="18" customHeight="1" spans="3:8">
      <c r="C43" s="2"/>
      <c r="D43" s="29" t="s">
        <v>59</v>
      </c>
      <c r="E43" s="38">
        <v>0.016</v>
      </c>
      <c r="F43" s="30">
        <f>B11*E43</f>
        <v>13747.9922330097</v>
      </c>
      <c r="G43" s="30">
        <f>B8*E43</f>
        <v>13747.9922330097</v>
      </c>
      <c r="H43" s="30">
        <v>0</v>
      </c>
    </row>
    <row r="44" ht="18" customHeight="1" spans="3:3">
      <c r="C44" s="2"/>
    </row>
    <row r="45" ht="18" customHeight="1" spans="3:3">
      <c r="C45" s="2"/>
    </row>
    <row r="46" ht="18" customHeight="1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2021-06-21T09:08:45Z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DC5024AE67F54FB58F2A23F83F569FFC</vt:lpwstr>
  </property>
</Properties>
</file>