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F51" authorId="1">
      <text>
        <r>
          <rPr>
            <b/>
            <sz val="9"/>
            <rFont val="宋体"/>
            <charset val="134"/>
          </rPr>
          <t>qyr印花税异地未交</t>
        </r>
      </text>
    </comment>
    <comment ref="G5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G5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水利基金异地已预缴68.47</t>
        </r>
      </text>
    </comment>
  </commentList>
</comments>
</file>

<file path=xl/sharedStrings.xml><?xml version="1.0" encoding="utf-8"?>
<sst xmlns="http://schemas.openxmlformats.org/spreadsheetml/2006/main" count="120" uniqueCount="85">
  <si>
    <t>C1007 太湖县大石乡太望桥等四座桥改造工程施工</t>
  </si>
  <si>
    <t>中标日期</t>
  </si>
  <si>
    <t>中标价</t>
  </si>
  <si>
    <t>负责人</t>
  </si>
  <si>
    <t>吕宁宁13855603117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</si>
  <si>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</si>
  <si>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</si>
  <si>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</si>
  <si>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</si>
  <si>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</si>
  <si>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</si>
  <si>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</si>
  <si>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</si>
  <si>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</si>
  <si>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</si>
  <si>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</si>
  <si>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</si>
  <si>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</si>
  <si>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</si>
  <si>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</si>
  <si>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</si>
  <si>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项目预付款</t>
  </si>
  <si>
    <t>专户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</si>
  <si>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</si>
  <si>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</si>
  <si>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</si>
  <si>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</si>
  <si>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</si>
  <si>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</si>
  <si>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</si>
  <si>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</si>
  <si>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</si>
  <si>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</si>
  <si>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</si>
  <si>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</si>
  <si>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</si>
  <si>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</si>
  <si>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</si>
  <si>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2015-6-</t>
  </si>
  <si>
    <t>参考金蝶数据</t>
  </si>
  <si>
    <t>2016-4-</t>
  </si>
  <si>
    <t>安徽昌达（吕宁宁借款）</t>
  </si>
  <si>
    <t>2017-1-</t>
  </si>
  <si>
    <t>1份</t>
  </si>
  <si>
    <t>普代</t>
  </si>
  <si>
    <t>吕浩浩</t>
  </si>
  <si>
    <t>机械租赁费</t>
  </si>
  <si>
    <t>2021-219#-133778</t>
  </si>
  <si>
    <t>施工费</t>
  </si>
  <si>
    <t>2021-220#-312150</t>
  </si>
  <si>
    <t>徽行</t>
  </si>
  <si>
    <t>机械租赁费、施工费</t>
  </si>
  <si>
    <t>扣</t>
  </si>
  <si>
    <t>转账手续费</t>
  </si>
  <si>
    <t>退</t>
  </si>
  <si>
    <t>无验收报告</t>
  </si>
  <si>
    <t>销户费用</t>
  </si>
  <si>
    <t>王童销户出场及差旅费</t>
  </si>
  <si>
    <t>外经证</t>
  </si>
  <si>
    <t>2021年1月开票印花税</t>
  </si>
  <si>
    <t>2021年1月开票增值税及附加</t>
  </si>
  <si>
    <t>3次</t>
  </si>
  <si>
    <t>暂扣</t>
  </si>
  <si>
    <t>2次</t>
  </si>
  <si>
    <t>项目调查、外经证</t>
  </si>
  <si>
    <t>1次</t>
  </si>
  <si>
    <t>印章</t>
  </si>
  <si>
    <t>企税2%</t>
  </si>
  <si>
    <t xml:space="preserve">                       </t>
  </si>
  <si>
    <t>全部管理费</t>
  </si>
  <si>
    <t>应提供成本</t>
  </si>
  <si>
    <t>可支付金额</t>
  </si>
  <si>
    <t>公司代缴税金：</t>
  </si>
  <si>
    <t>税种</t>
  </si>
  <si>
    <t>税额</t>
  </si>
  <si>
    <t>2021年1月开票税金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</si>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</sst>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/m/d;@"/>
    <numFmt numFmtId="177" formatCode="#,##0_ "/>
    <numFmt numFmtId="44" formatCode="_ &quot;￥&quot;* #,##0.00_ ;_ &quot;￥&quot;* \-#,##0.00_ ;_ &quot;￥&quot;* &quot;-&quot;??_ ;_ @_ "/>
    <numFmt numFmtId="178" formatCode="0.00_ "/>
    <numFmt numFmtId="179" formatCode="#,##0.00_ "/>
    <numFmt numFmtId="180" formatCode="yyyy&quot;年&quot;m&quot;月&quot;;@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2" fillId="3" borderId="2" xfId="0" applyNumberFormat="1" applyFont="1" applyFill="1" applyBorder="1" applyAlignment="1">
      <alignment vertical="center"/>
    </xf>
    <xf numFmtId="10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topLeftCell="A13" workbookViewId="0">
      <selection activeCell="G18" sqref="G18:G23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0.625" style="6" customWidth="1"/>
    <col min="12" max="12" width="12.75" style="7" customWidth="1"/>
    <col min="13" max="13" width="18.125" style="6" customWidth="1"/>
    <col min="14" max="14" width="5.625" style="6" customWidth="1"/>
    <col min="15" max="15" width="9" style="6"/>
    <col min="16" max="16" width="14.625" style="6" customWidth="1"/>
    <col min="17" max="16384" width="9" style="6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52"/>
    </row>
    <row r="2" ht="18" customHeight="1" spans="1:12">
      <c r="A2" s="10" t="s">
        <v>1</v>
      </c>
      <c r="B2" s="11">
        <v>41995</v>
      </c>
      <c r="C2" s="12" t="s">
        <v>2</v>
      </c>
      <c r="D2" s="13">
        <v>1319829.84</v>
      </c>
      <c r="E2" s="14" t="s">
        <v>3</v>
      </c>
      <c r="F2" s="15" t="s">
        <v>4</v>
      </c>
      <c r="G2" s="16" t="s">
        <v>5</v>
      </c>
      <c r="H2" s="17"/>
      <c r="I2" s="53"/>
      <c r="J2" s="54"/>
      <c r="K2" s="20"/>
      <c r="L2" s="52"/>
    </row>
    <row r="3" ht="18" customHeight="1" spans="1:12">
      <c r="A3" s="10" t="s">
        <v>6</v>
      </c>
      <c r="B3" s="18"/>
      <c r="C3" s="12" t="s">
        <v>7</v>
      </c>
      <c r="D3" s="19">
        <v>1093493.71</v>
      </c>
      <c r="H3" s="20"/>
      <c r="I3" s="55"/>
      <c r="J3" s="20"/>
      <c r="K3" s="20"/>
      <c r="L3" s="52"/>
    </row>
    <row r="4" ht="18" customHeight="1" spans="1:12">
      <c r="A4" s="2" t="s">
        <v>8</v>
      </c>
      <c r="D4" s="4">
        <f>D2*0.03</f>
        <v>39594.8952</v>
      </c>
      <c r="G4" s="3">
        <f>F7+F8+D7+D8</f>
        <v>47238.6338738739</v>
      </c>
      <c r="H4" s="20"/>
      <c r="I4" s="55"/>
      <c r="J4" s="20"/>
      <c r="K4" s="20"/>
      <c r="L4" s="52"/>
    </row>
    <row r="5" ht="18" customHeight="1" spans="1:10">
      <c r="A5" s="21" t="s">
        <v>9</v>
      </c>
      <c r="B5" s="22" t="s">
        <v>10</v>
      </c>
      <c r="C5" s="21" t="s">
        <v>11</v>
      </c>
      <c r="D5" s="21"/>
      <c r="E5" s="21" t="s">
        <v>12</v>
      </c>
      <c r="F5" s="22"/>
      <c r="G5" s="22" t="s">
        <v>13</v>
      </c>
      <c r="H5" s="23" t="s">
        <v>14</v>
      </c>
      <c r="I5" s="22"/>
      <c r="J5" s="23"/>
    </row>
    <row r="6" ht="18" customHeight="1" spans="1:10">
      <c r="A6" s="21"/>
      <c r="B6" s="22"/>
      <c r="C6" s="21" t="s">
        <v>15</v>
      </c>
      <c r="D6" s="21" t="s">
        <v>16</v>
      </c>
      <c r="E6" s="21" t="s">
        <v>15</v>
      </c>
      <c r="F6" s="22" t="s">
        <v>16</v>
      </c>
      <c r="G6" s="22"/>
      <c r="H6" s="23" t="s">
        <v>17</v>
      </c>
      <c r="I6" s="22" t="s">
        <v>18</v>
      </c>
      <c r="J6" s="23" t="s">
        <v>19</v>
      </c>
    </row>
    <row r="7" ht="18" customHeight="1" spans="1:10">
      <c r="A7" s="24">
        <v>42179</v>
      </c>
      <c r="B7" s="12">
        <f t="shared" ref="B7:B17" si="0">G7/(1+C7+E7)</f>
        <v>242444.828828829</v>
      </c>
      <c r="C7" s="25">
        <v>0.02</v>
      </c>
      <c r="D7" s="26">
        <f t="shared" ref="D7:D17" si="1">G7/(1+E7+C7)*C7</f>
        <v>4848.89657657658</v>
      </c>
      <c r="E7" s="25">
        <v>0.09</v>
      </c>
      <c r="F7" s="12">
        <f t="shared" ref="F7:F17" si="2">G7/(1+C7+E7)*E7</f>
        <v>21820.0345945946</v>
      </c>
      <c r="G7" s="27">
        <v>269113.76</v>
      </c>
      <c r="H7" s="24">
        <v>42184</v>
      </c>
      <c r="I7" s="12">
        <v>269113.76</v>
      </c>
      <c r="J7" s="56" t="s">
        <v>20</v>
      </c>
    </row>
    <row r="8" ht="18" customHeight="1" spans="1:10">
      <c r="A8" s="24">
        <v>42486</v>
      </c>
      <c r="B8" s="12">
        <f t="shared" si="0"/>
        <v>186997.297297297</v>
      </c>
      <c r="C8" s="25">
        <v>0.02</v>
      </c>
      <c r="D8" s="26">
        <f t="shared" si="1"/>
        <v>3739.94594594595</v>
      </c>
      <c r="E8" s="25">
        <v>0.09</v>
      </c>
      <c r="F8" s="12">
        <f t="shared" si="2"/>
        <v>16829.7567567568</v>
      </c>
      <c r="G8" s="27">
        <v>207567</v>
      </c>
      <c r="H8" s="24">
        <v>42487</v>
      </c>
      <c r="I8" s="12">
        <v>207567</v>
      </c>
      <c r="J8" s="56" t="s">
        <v>20</v>
      </c>
    </row>
    <row r="9" ht="18" customHeight="1" spans="1:11">
      <c r="A9" s="24">
        <v>44223</v>
      </c>
      <c r="B9" s="12">
        <f t="shared" si="0"/>
        <v>114110.04587156</v>
      </c>
      <c r="C9" s="25">
        <v>0.02</v>
      </c>
      <c r="D9" s="26">
        <f t="shared" si="1"/>
        <v>2282.20091743119</v>
      </c>
      <c r="E9" s="25">
        <v>0.07</v>
      </c>
      <c r="F9" s="12">
        <f t="shared" si="2"/>
        <v>7987.70321100917</v>
      </c>
      <c r="G9" s="27">
        <v>124379.95</v>
      </c>
      <c r="H9" s="28">
        <v>42489</v>
      </c>
      <c r="I9" s="57">
        <v>32746.8</v>
      </c>
      <c r="J9" s="56" t="s">
        <v>20</v>
      </c>
      <c r="K9" s="6" t="s">
        <v>21</v>
      </c>
    </row>
    <row r="10" ht="18" customHeight="1" spans="1:10">
      <c r="A10" s="24"/>
      <c r="B10" s="12">
        <f t="shared" si="0"/>
        <v>0</v>
      </c>
      <c r="C10" s="25"/>
      <c r="D10" s="26">
        <f t="shared" si="1"/>
        <v>0</v>
      </c>
      <c r="E10" s="25"/>
      <c r="F10" s="12">
        <f t="shared" si="2"/>
        <v>0</v>
      </c>
      <c r="G10" s="27"/>
      <c r="H10" s="28">
        <v>42760</v>
      </c>
      <c r="I10" s="57">
        <v>127154.76</v>
      </c>
      <c r="J10" s="56" t="s">
        <v>22</v>
      </c>
    </row>
    <row r="11" ht="18" customHeight="1" spans="1:10">
      <c r="A11" s="24"/>
      <c r="B11" s="12">
        <f t="shared" si="0"/>
        <v>0</v>
      </c>
      <c r="C11" s="25"/>
      <c r="D11" s="26">
        <f t="shared" si="1"/>
        <v>0</v>
      </c>
      <c r="E11" s="25"/>
      <c r="F11" s="12">
        <f t="shared" si="2"/>
        <v>0</v>
      </c>
      <c r="G11" s="27"/>
      <c r="H11" s="24">
        <v>44232</v>
      </c>
      <c r="I11" s="12">
        <v>456911.39</v>
      </c>
      <c r="J11" s="56" t="s">
        <v>23</v>
      </c>
    </row>
    <row r="12" ht="18" customHeight="1" spans="1:10">
      <c r="A12" s="24"/>
      <c r="B12" s="12">
        <f t="shared" si="0"/>
        <v>0</v>
      </c>
      <c r="C12" s="25"/>
      <c r="D12" s="26">
        <f t="shared" si="1"/>
        <v>0</v>
      </c>
      <c r="E12" s="25"/>
      <c r="F12" s="12">
        <f t="shared" si="2"/>
        <v>0</v>
      </c>
      <c r="G12" s="27"/>
      <c r="H12" s="24"/>
      <c r="I12" s="12"/>
      <c r="J12" s="56"/>
    </row>
    <row r="13" ht="18" customHeight="1" spans="1:10">
      <c r="A13" s="24"/>
      <c r="B13" s="12">
        <f t="shared" si="0"/>
        <v>0</v>
      </c>
      <c r="C13" s="25"/>
      <c r="D13" s="26">
        <f t="shared" si="1"/>
        <v>0</v>
      </c>
      <c r="E13" s="25"/>
      <c r="F13" s="12">
        <f t="shared" si="2"/>
        <v>0</v>
      </c>
      <c r="G13" s="27"/>
      <c r="H13" s="24"/>
      <c r="I13" s="12"/>
      <c r="J13" s="56"/>
    </row>
    <row r="14" ht="18" customHeight="1" spans="1:10">
      <c r="A14" s="29" t="s">
        <v>24</v>
      </c>
      <c r="B14" s="30">
        <f>SUM(B7:B13)</f>
        <v>543552.171997686</v>
      </c>
      <c r="C14" s="31"/>
      <c r="D14" s="31">
        <f>SUM(D7:D13)</f>
        <v>10871.0434399537</v>
      </c>
      <c r="E14" s="31"/>
      <c r="F14" s="32">
        <f>SUM(F7:F13)</f>
        <v>46637.4945623605</v>
      </c>
      <c r="G14" s="31">
        <f>SUM(G7:G13)</f>
        <v>601060.71</v>
      </c>
      <c r="H14" s="33"/>
      <c r="I14" s="31">
        <f>SUM(I7:I13)</f>
        <v>1093493.71</v>
      </c>
      <c r="J14" s="33"/>
    </row>
    <row r="15" ht="18" customHeight="1" spans="1:12">
      <c r="A15" s="2" t="s">
        <v>25</v>
      </c>
      <c r="I15" s="3">
        <f>D3-I14</f>
        <v>0</v>
      </c>
      <c r="J15" s="4"/>
      <c r="K15" s="4"/>
      <c r="L15" s="58"/>
    </row>
    <row r="16" ht="18" customHeight="1" spans="1:15">
      <c r="A16" s="34" t="s">
        <v>26</v>
      </c>
      <c r="B16" s="22" t="s">
        <v>27</v>
      </c>
      <c r="C16" s="21" t="s">
        <v>28</v>
      </c>
      <c r="D16" s="21" t="s">
        <v>29</v>
      </c>
      <c r="E16" s="21" t="s">
        <v>15</v>
      </c>
      <c r="F16" s="22" t="s">
        <v>30</v>
      </c>
      <c r="G16" s="22" t="s">
        <v>13</v>
      </c>
      <c r="H16" s="21" t="s">
        <v>31</v>
      </c>
      <c r="I16" s="22" t="s">
        <v>32</v>
      </c>
      <c r="J16" s="21" t="s">
        <v>19</v>
      </c>
      <c r="K16" s="59" t="s">
        <v>33</v>
      </c>
      <c r="L16" s="60" t="s">
        <v>34</v>
      </c>
      <c r="M16" s="23" t="s">
        <v>35</v>
      </c>
      <c r="N16" s="23" t="s">
        <v>36</v>
      </c>
      <c r="O16" s="23" t="s">
        <v>37</v>
      </c>
    </row>
    <row r="17" s="1" customFormat="1" ht="18" customHeight="1" spans="1:17">
      <c r="A17" s="35"/>
      <c r="B17" s="36">
        <f t="shared" ref="B17:B23" si="3">ROUND(G17/(1+E17),2)</f>
        <v>0</v>
      </c>
      <c r="C17" s="37"/>
      <c r="D17" s="38"/>
      <c r="E17" s="39"/>
      <c r="F17" s="36">
        <f t="shared" ref="F17:F23" si="4">ROUND(G17/(1+E17)*E17,2)</f>
        <v>0</v>
      </c>
      <c r="G17" s="40"/>
      <c r="H17" s="24" t="s">
        <v>38</v>
      </c>
      <c r="I17" s="12">
        <v>223334.78</v>
      </c>
      <c r="J17" s="56"/>
      <c r="K17" s="61"/>
      <c r="L17" s="62"/>
      <c r="M17" s="63"/>
      <c r="N17" s="63"/>
      <c r="O17" s="64"/>
      <c r="P17" s="64"/>
      <c r="Q17" s="63"/>
    </row>
    <row r="18" s="1" customFormat="1" ht="18" customHeight="1" spans="1:17">
      <c r="A18" s="35"/>
      <c r="B18" s="36">
        <f t="shared" si="3"/>
        <v>240313.8</v>
      </c>
      <c r="C18" s="37"/>
      <c r="D18" s="38"/>
      <c r="E18" s="39"/>
      <c r="F18" s="36">
        <f t="shared" si="4"/>
        <v>0</v>
      </c>
      <c r="G18" s="40">
        <v>240313.8</v>
      </c>
      <c r="H18" s="24"/>
      <c r="I18" s="12"/>
      <c r="J18" s="56"/>
      <c r="K18" s="61" t="s">
        <v>39</v>
      </c>
      <c r="L18" s="62"/>
      <c r="M18" s="63"/>
      <c r="N18" s="63"/>
      <c r="O18" s="64"/>
      <c r="P18" s="64"/>
      <c r="Q18" s="63"/>
    </row>
    <row r="19" s="1" customFormat="1" ht="18" customHeight="1" spans="1:17">
      <c r="A19" s="35"/>
      <c r="B19" s="36">
        <f t="shared" si="3"/>
        <v>0</v>
      </c>
      <c r="C19" s="37"/>
      <c r="D19" s="38"/>
      <c r="E19" s="39"/>
      <c r="F19" s="36">
        <f t="shared" si="4"/>
        <v>0</v>
      </c>
      <c r="G19" s="40"/>
      <c r="H19" s="24" t="s">
        <v>40</v>
      </c>
      <c r="I19" s="12">
        <v>150000</v>
      </c>
      <c r="J19" s="56"/>
      <c r="K19" s="61" t="s">
        <v>41</v>
      </c>
      <c r="L19" s="62"/>
      <c r="M19" s="63"/>
      <c r="N19" s="63"/>
      <c r="O19" s="64"/>
      <c r="P19" s="64"/>
      <c r="Q19" s="63"/>
    </row>
    <row r="20" s="1" customFormat="1" ht="18" customHeight="1" spans="1:15">
      <c r="A20" s="35"/>
      <c r="B20" s="36">
        <f t="shared" si="3"/>
        <v>0</v>
      </c>
      <c r="C20" s="37"/>
      <c r="D20" s="38"/>
      <c r="E20" s="39"/>
      <c r="F20" s="36">
        <f t="shared" si="4"/>
        <v>0</v>
      </c>
      <c r="G20" s="40"/>
      <c r="H20" s="24" t="s">
        <v>40</v>
      </c>
      <c r="I20" s="12">
        <v>87513.8</v>
      </c>
      <c r="J20" s="56"/>
      <c r="K20" s="61"/>
      <c r="L20" s="62"/>
      <c r="M20" s="63"/>
      <c r="N20" s="63"/>
      <c r="O20" s="64"/>
    </row>
    <row r="21" s="1" customFormat="1" ht="18" customHeight="1" spans="1:15">
      <c r="A21" s="35"/>
      <c r="B21" s="36">
        <f t="shared" si="3"/>
        <v>0</v>
      </c>
      <c r="C21" s="37"/>
      <c r="D21" s="38"/>
      <c r="E21" s="39"/>
      <c r="F21" s="36">
        <f t="shared" si="4"/>
        <v>0</v>
      </c>
      <c r="G21" s="40"/>
      <c r="H21" s="24" t="s">
        <v>42</v>
      </c>
      <c r="I21" s="12">
        <v>117154.75</v>
      </c>
      <c r="J21" s="56"/>
      <c r="K21" s="61"/>
      <c r="L21" s="62"/>
      <c r="M21" s="63"/>
      <c r="N21" s="63"/>
      <c r="O21" s="64"/>
    </row>
    <row r="22" s="1" customFormat="1" ht="18" customHeight="1" spans="1:15">
      <c r="A22" s="35">
        <v>44287</v>
      </c>
      <c r="B22" s="36">
        <f t="shared" si="3"/>
        <v>133778</v>
      </c>
      <c r="C22" s="37" t="s">
        <v>43</v>
      </c>
      <c r="D22" s="38" t="s">
        <v>44</v>
      </c>
      <c r="E22" s="39"/>
      <c r="F22" s="36">
        <f t="shared" si="4"/>
        <v>0</v>
      </c>
      <c r="G22" s="40">
        <v>133778</v>
      </c>
      <c r="H22" s="24"/>
      <c r="I22" s="12"/>
      <c r="J22" s="56"/>
      <c r="K22" s="61" t="s">
        <v>45</v>
      </c>
      <c r="L22" s="62" t="s">
        <v>46</v>
      </c>
      <c r="M22" s="63" t="s">
        <v>47</v>
      </c>
      <c r="N22" s="63"/>
      <c r="O22" s="64"/>
    </row>
    <row r="23" s="1" customFormat="1" ht="18" customHeight="1" spans="1:15">
      <c r="A23" s="35">
        <v>44287</v>
      </c>
      <c r="B23" s="36">
        <f t="shared" si="3"/>
        <v>312150</v>
      </c>
      <c r="C23" s="37" t="s">
        <v>43</v>
      </c>
      <c r="D23" s="38" t="s">
        <v>44</v>
      </c>
      <c r="E23" s="39"/>
      <c r="F23" s="36">
        <f t="shared" si="4"/>
        <v>0</v>
      </c>
      <c r="G23" s="40">
        <v>312150</v>
      </c>
      <c r="H23" s="24"/>
      <c r="I23" s="12"/>
      <c r="J23" s="56"/>
      <c r="K23" s="61" t="s">
        <v>45</v>
      </c>
      <c r="L23" s="62" t="s">
        <v>48</v>
      </c>
      <c r="M23" s="63" t="s">
        <v>49</v>
      </c>
      <c r="N23" s="63"/>
      <c r="O23" s="64"/>
    </row>
    <row r="24" s="1" customFormat="1" ht="18" customHeight="1" spans="1:15">
      <c r="A24" s="35"/>
      <c r="B24" s="36"/>
      <c r="C24" s="37"/>
      <c r="D24" s="38"/>
      <c r="E24" s="39"/>
      <c r="F24" s="36"/>
      <c r="G24" s="40"/>
      <c r="H24" s="24"/>
      <c r="I24" s="65">
        <v>445928</v>
      </c>
      <c r="J24" s="66" t="s">
        <v>50</v>
      </c>
      <c r="K24" s="67" t="s">
        <v>45</v>
      </c>
      <c r="L24" s="62" t="s">
        <v>51</v>
      </c>
      <c r="M24" s="63"/>
      <c r="N24" s="63"/>
      <c r="O24" s="64"/>
    </row>
    <row r="25" s="1" customFormat="1" ht="18" customHeight="1" spans="1:15">
      <c r="A25" s="35"/>
      <c r="B25" s="36"/>
      <c r="C25" s="37"/>
      <c r="D25" s="38"/>
      <c r="E25" s="39"/>
      <c r="F25" s="36"/>
      <c r="G25" s="40"/>
      <c r="H25" s="24"/>
      <c r="I25" s="65">
        <v>8391.55</v>
      </c>
      <c r="J25" s="66" t="s">
        <v>50</v>
      </c>
      <c r="K25" s="67" t="s">
        <v>45</v>
      </c>
      <c r="L25" s="62"/>
      <c r="M25" s="63"/>
      <c r="N25" s="63"/>
      <c r="O25" s="64"/>
    </row>
    <row r="26" s="1" customFormat="1" ht="18" customHeight="1" spans="1:15">
      <c r="A26" s="35"/>
      <c r="B26" s="36"/>
      <c r="C26" s="37"/>
      <c r="D26" s="38"/>
      <c r="E26" s="39"/>
      <c r="F26" s="36"/>
      <c r="G26" s="40"/>
      <c r="H26" s="24"/>
      <c r="I26" s="12"/>
      <c r="J26" s="56"/>
      <c r="K26" s="61"/>
      <c r="L26" s="62"/>
      <c r="M26" s="63"/>
      <c r="N26" s="63"/>
      <c r="O26" s="64"/>
    </row>
    <row r="27" s="1" customFormat="1" ht="18" customHeight="1" spans="1:15">
      <c r="A27" s="35"/>
      <c r="B27" s="36"/>
      <c r="C27" s="37"/>
      <c r="D27" s="38"/>
      <c r="E27" s="39"/>
      <c r="F27" s="36"/>
      <c r="G27" s="40"/>
      <c r="H27" s="24"/>
      <c r="I27" s="12"/>
      <c r="J27" s="56"/>
      <c r="K27" s="61"/>
      <c r="L27" s="62"/>
      <c r="M27" s="63"/>
      <c r="N27" s="63"/>
      <c r="O27" s="64"/>
    </row>
    <row r="28" s="1" customFormat="1" ht="18" customHeight="1" spans="1:15">
      <c r="A28" s="35"/>
      <c r="B28" s="36"/>
      <c r="C28" s="37"/>
      <c r="D28" s="38"/>
      <c r="E28" s="39"/>
      <c r="F28" s="36"/>
      <c r="G28" s="40"/>
      <c r="H28" s="24"/>
      <c r="I28" s="12"/>
      <c r="J28" s="56"/>
      <c r="K28" s="61"/>
      <c r="L28" s="62"/>
      <c r="M28" s="63"/>
      <c r="N28" s="63"/>
      <c r="O28" s="64"/>
    </row>
    <row r="29" s="1" customFormat="1" ht="18" customHeight="1" spans="1:15">
      <c r="A29" s="35"/>
      <c r="B29" s="36">
        <f t="shared" ref="B29:B36" si="5">ROUND(G29/(1+E29),2)</f>
        <v>0</v>
      </c>
      <c r="C29" s="37"/>
      <c r="D29" s="38"/>
      <c r="E29" s="39"/>
      <c r="F29" s="36">
        <f t="shared" ref="F29:F37" si="6">ROUND(G29/(1+E29)*E29,2)</f>
        <v>0</v>
      </c>
      <c r="G29" s="40"/>
      <c r="H29" s="24"/>
      <c r="I29" s="12"/>
      <c r="J29" s="56"/>
      <c r="K29" s="61"/>
      <c r="L29" s="62"/>
      <c r="M29" s="63"/>
      <c r="N29" s="63"/>
      <c r="O29" s="64"/>
    </row>
    <row r="30" s="1" customFormat="1" ht="18" customHeight="1" spans="1:15">
      <c r="A30" s="35"/>
      <c r="B30" s="36">
        <f t="shared" si="5"/>
        <v>0</v>
      </c>
      <c r="C30" s="37"/>
      <c r="D30" s="38"/>
      <c r="E30" s="39"/>
      <c r="F30" s="36">
        <f t="shared" si="6"/>
        <v>0</v>
      </c>
      <c r="G30" s="40"/>
      <c r="H30" s="24">
        <v>44280</v>
      </c>
      <c r="I30" s="12">
        <v>200</v>
      </c>
      <c r="J30" s="56" t="s">
        <v>52</v>
      </c>
      <c r="K30" s="61" t="s">
        <v>53</v>
      </c>
      <c r="L30" s="62"/>
      <c r="M30" s="63"/>
      <c r="N30" s="63"/>
      <c r="O30" s="64"/>
    </row>
    <row r="31" s="1" customFormat="1" ht="18" customHeight="1" spans="1:15">
      <c r="A31" s="35"/>
      <c r="B31" s="36">
        <f t="shared" si="5"/>
        <v>0</v>
      </c>
      <c r="C31" s="37"/>
      <c r="D31" s="38"/>
      <c r="E31" s="39"/>
      <c r="F31" s="36">
        <f t="shared" si="6"/>
        <v>0</v>
      </c>
      <c r="G31" s="40"/>
      <c r="H31" s="24">
        <v>44280</v>
      </c>
      <c r="I31" s="12">
        <v>-10000</v>
      </c>
      <c r="J31" s="56" t="s">
        <v>54</v>
      </c>
      <c r="K31" s="68" t="s">
        <v>55</v>
      </c>
      <c r="L31" s="62"/>
      <c r="M31" s="63"/>
      <c r="N31" s="63"/>
      <c r="O31" s="64"/>
    </row>
    <row r="32" s="1" customFormat="1" ht="18" customHeight="1" spans="1:15">
      <c r="A32" s="35"/>
      <c r="B32" s="36">
        <f t="shared" si="5"/>
        <v>0</v>
      </c>
      <c r="C32" s="37"/>
      <c r="D32" s="38"/>
      <c r="E32" s="39"/>
      <c r="F32" s="36">
        <f t="shared" si="6"/>
        <v>0</v>
      </c>
      <c r="G32" s="40"/>
      <c r="H32" s="24">
        <v>44280</v>
      </c>
      <c r="I32" s="12">
        <v>1409.06</v>
      </c>
      <c r="J32" s="56" t="s">
        <v>52</v>
      </c>
      <c r="K32" s="69" t="s">
        <v>56</v>
      </c>
      <c r="L32" s="62"/>
      <c r="M32" s="63"/>
      <c r="N32" s="63"/>
      <c r="O32" s="64"/>
    </row>
    <row r="33" s="1" customFormat="1" ht="18" customHeight="1" spans="1:15">
      <c r="A33" s="35"/>
      <c r="B33" s="36">
        <f t="shared" si="5"/>
        <v>0</v>
      </c>
      <c r="C33" s="37"/>
      <c r="D33" s="38"/>
      <c r="E33" s="41"/>
      <c r="F33" s="36">
        <f t="shared" si="6"/>
        <v>0</v>
      </c>
      <c r="G33" s="27"/>
      <c r="H33" s="24">
        <v>44280</v>
      </c>
      <c r="I33" s="12">
        <v>1500</v>
      </c>
      <c r="J33" s="56" t="s">
        <v>52</v>
      </c>
      <c r="K33" s="68" t="s">
        <v>57</v>
      </c>
      <c r="L33" s="62"/>
      <c r="M33" s="63"/>
      <c r="N33" s="63"/>
      <c r="O33" s="64"/>
    </row>
    <row r="34" s="1" customFormat="1" ht="18" customHeight="1" spans="1:15">
      <c r="A34" s="35"/>
      <c r="B34" s="36">
        <f t="shared" si="5"/>
        <v>0</v>
      </c>
      <c r="C34" s="37"/>
      <c r="D34" s="38"/>
      <c r="E34" s="41"/>
      <c r="F34" s="36">
        <f t="shared" si="6"/>
        <v>0</v>
      </c>
      <c r="G34" s="27"/>
      <c r="H34" s="24">
        <v>44280</v>
      </c>
      <c r="I34" s="12">
        <v>500</v>
      </c>
      <c r="J34" s="56" t="s">
        <v>52</v>
      </c>
      <c r="K34" s="68" t="s">
        <v>58</v>
      </c>
      <c r="L34" s="62"/>
      <c r="M34" s="63"/>
      <c r="N34" s="63"/>
      <c r="O34" s="64"/>
    </row>
    <row r="35" s="1" customFormat="1" ht="18" customHeight="1" spans="1:15">
      <c r="A35" s="35"/>
      <c r="B35" s="36">
        <f t="shared" si="5"/>
        <v>0</v>
      </c>
      <c r="C35" s="37"/>
      <c r="D35" s="38"/>
      <c r="E35" s="39"/>
      <c r="F35" s="36">
        <f t="shared" si="6"/>
        <v>0</v>
      </c>
      <c r="G35" s="27"/>
      <c r="H35" s="24">
        <v>44280</v>
      </c>
      <c r="I35" s="12">
        <v>37.31</v>
      </c>
      <c r="J35" s="56" t="s">
        <v>52</v>
      </c>
      <c r="K35" s="68" t="s">
        <v>59</v>
      </c>
      <c r="L35" s="62"/>
      <c r="M35" s="63"/>
      <c r="N35" s="63"/>
      <c r="O35" s="64"/>
    </row>
    <row r="36" s="1" customFormat="1" ht="18" customHeight="1" spans="1:15">
      <c r="A36" s="35"/>
      <c r="B36" s="36">
        <f t="shared" si="5"/>
        <v>0</v>
      </c>
      <c r="C36" s="37"/>
      <c r="D36" s="38"/>
      <c r="E36" s="41"/>
      <c r="F36" s="36">
        <f t="shared" si="6"/>
        <v>0</v>
      </c>
      <c r="G36" s="27"/>
      <c r="H36" s="24">
        <v>44280</v>
      </c>
      <c r="I36" s="12">
        <v>8946.23</v>
      </c>
      <c r="J36" s="56" t="s">
        <v>52</v>
      </c>
      <c r="K36" s="68" t="s">
        <v>60</v>
      </c>
      <c r="L36" s="62"/>
      <c r="M36" s="63"/>
      <c r="N36" s="63"/>
      <c r="O36" s="64"/>
    </row>
    <row r="37" s="1" customFormat="1" ht="18" customHeight="1" spans="1:15">
      <c r="A37" s="35"/>
      <c r="B37" s="36">
        <f t="shared" ref="B33:B41" si="7">ROUND(G37/(1+E37),2)</f>
        <v>0</v>
      </c>
      <c r="C37" s="37"/>
      <c r="D37" s="38"/>
      <c r="E37" s="41"/>
      <c r="F37" s="36">
        <f t="shared" si="6"/>
        <v>0</v>
      </c>
      <c r="G37" s="27"/>
      <c r="H37" s="24" t="s">
        <v>61</v>
      </c>
      <c r="I37" s="12">
        <v>10000</v>
      </c>
      <c r="J37" s="56" t="s">
        <v>62</v>
      </c>
      <c r="K37" s="68" t="s">
        <v>55</v>
      </c>
      <c r="L37" s="62"/>
      <c r="M37" s="63"/>
      <c r="N37" s="63"/>
      <c r="O37" s="64"/>
    </row>
    <row r="38" s="1" customFormat="1" ht="18" customHeight="1" spans="1:15">
      <c r="A38" s="35"/>
      <c r="B38" s="36">
        <f t="shared" si="7"/>
        <v>0</v>
      </c>
      <c r="C38" s="37"/>
      <c r="D38" s="38"/>
      <c r="E38" s="41"/>
      <c r="F38" s="36">
        <f t="shared" ref="F33:F41" si="8">ROUND(G38/(1+E38)*E38,2)</f>
        <v>0</v>
      </c>
      <c r="G38" s="27"/>
      <c r="H38" s="24" t="s">
        <v>63</v>
      </c>
      <c r="I38" s="12">
        <v>2800</v>
      </c>
      <c r="J38" s="56" t="s">
        <v>52</v>
      </c>
      <c r="K38" s="68" t="s">
        <v>64</v>
      </c>
      <c r="L38" s="62"/>
      <c r="M38" s="63"/>
      <c r="N38" s="63"/>
      <c r="O38" s="64"/>
    </row>
    <row r="39" s="1" customFormat="1" ht="18" customHeight="1" spans="1:15">
      <c r="A39" s="35"/>
      <c r="B39" s="36">
        <f t="shared" si="7"/>
        <v>0</v>
      </c>
      <c r="C39" s="37"/>
      <c r="D39" s="38"/>
      <c r="E39" s="41"/>
      <c r="F39" s="36">
        <f t="shared" si="8"/>
        <v>0</v>
      </c>
      <c r="G39" s="27"/>
      <c r="H39" s="24" t="s">
        <v>65</v>
      </c>
      <c r="I39" s="12">
        <v>395.95</v>
      </c>
      <c r="J39" s="56" t="s">
        <v>52</v>
      </c>
      <c r="K39" s="68" t="s">
        <v>66</v>
      </c>
      <c r="L39" s="62"/>
      <c r="M39" s="63"/>
      <c r="N39" s="63"/>
      <c r="O39" s="64"/>
    </row>
    <row r="40" s="1" customFormat="1" ht="18" customHeight="1" spans="1:15">
      <c r="A40" s="35"/>
      <c r="B40" s="36">
        <f t="shared" si="7"/>
        <v>0</v>
      </c>
      <c r="C40" s="37"/>
      <c r="D40" s="38"/>
      <c r="E40" s="41"/>
      <c r="F40" s="36">
        <f t="shared" si="8"/>
        <v>0</v>
      </c>
      <c r="G40" s="27"/>
      <c r="H40" s="24" t="s">
        <v>65</v>
      </c>
      <c r="I40" s="12">
        <v>5382.28</v>
      </c>
      <c r="J40" s="56" t="s">
        <v>52</v>
      </c>
      <c r="K40" s="68" t="s">
        <v>67</v>
      </c>
      <c r="L40" s="62"/>
      <c r="M40" s="63"/>
      <c r="N40" s="63"/>
      <c r="O40" s="64" t="s">
        <v>68</v>
      </c>
    </row>
    <row r="41" s="1" customFormat="1" ht="18" customHeight="1" spans="1:15">
      <c r="A41" s="35"/>
      <c r="B41" s="36">
        <f t="shared" si="7"/>
        <v>40000</v>
      </c>
      <c r="C41" s="37"/>
      <c r="D41" s="38"/>
      <c r="E41" s="41"/>
      <c r="F41" s="36">
        <f t="shared" si="8"/>
        <v>0</v>
      </c>
      <c r="G41" s="27">
        <v>40000</v>
      </c>
      <c r="H41" s="24" t="s">
        <v>65</v>
      </c>
      <c r="I41" s="12">
        <v>40000</v>
      </c>
      <c r="J41" s="56" t="s">
        <v>52</v>
      </c>
      <c r="K41" s="68" t="s">
        <v>69</v>
      </c>
      <c r="L41" s="62"/>
      <c r="M41" s="63"/>
      <c r="N41" s="63"/>
      <c r="O41" s="64"/>
    </row>
    <row r="42" s="1" customFormat="1" ht="18" customHeight="1" spans="1:15">
      <c r="A42" s="31" t="s">
        <v>24</v>
      </c>
      <c r="B42" s="30">
        <f>SUM(B17:B41)</f>
        <v>726241.8</v>
      </c>
      <c r="C42" s="31"/>
      <c r="D42" s="42"/>
      <c r="E42" s="42"/>
      <c r="F42" s="32">
        <f>SUM(F17:F41)</f>
        <v>0</v>
      </c>
      <c r="G42" s="43">
        <f>SUM(G17:G41)</f>
        <v>726241.8</v>
      </c>
      <c r="H42" s="44"/>
      <c r="I42" s="31">
        <f>SUM(I17:I41)</f>
        <v>1093493.71</v>
      </c>
      <c r="J42" s="70"/>
      <c r="K42" s="42"/>
      <c r="L42" s="71"/>
      <c r="M42" s="56"/>
      <c r="N42" s="56"/>
      <c r="O42" s="33"/>
    </row>
    <row r="43" s="1" customFormat="1" ht="18" customHeight="1" spans="1:15">
      <c r="A43" s="45" t="s">
        <v>70</v>
      </c>
      <c r="B43" s="45">
        <f>B14-B42</f>
        <v>-182689.628002314</v>
      </c>
      <c r="C43" s="45"/>
      <c r="D43" s="46"/>
      <c r="E43" s="46"/>
      <c r="F43" s="47"/>
      <c r="G43" s="45">
        <f>G14-G42</f>
        <v>-125181.09</v>
      </c>
      <c r="H43" s="23" t="s">
        <v>71</v>
      </c>
      <c r="I43" s="31">
        <f>I14-I42</f>
        <v>0</v>
      </c>
      <c r="J43" s="6"/>
      <c r="K43" s="72"/>
      <c r="L43" s="7"/>
      <c r="M43" s="73"/>
      <c r="N43" s="73"/>
      <c r="O43" s="6"/>
    </row>
    <row r="44" s="1" customFormat="1" ht="18" customHeight="1" spans="1:15">
      <c r="A44" s="2" t="s">
        <v>72</v>
      </c>
      <c r="B44" s="3"/>
      <c r="C44" s="2"/>
      <c r="D44" s="4"/>
      <c r="E44" s="4"/>
      <c r="F44" s="3"/>
      <c r="G44" s="3"/>
      <c r="H44" s="4"/>
      <c r="I44" s="3"/>
      <c r="J44" s="5"/>
      <c r="K44" s="6"/>
      <c r="L44" s="7"/>
      <c r="M44" s="6"/>
      <c r="N44" s="6"/>
      <c r="O44" s="6"/>
    </row>
    <row r="45" s="1" customFormat="1" ht="18" customHeight="1" spans="1:15">
      <c r="A45" s="23" t="s">
        <v>73</v>
      </c>
      <c r="B45" s="22" t="s">
        <v>74</v>
      </c>
      <c r="C45" s="33"/>
      <c r="D45" s="23" t="s">
        <v>73</v>
      </c>
      <c r="E45" s="21" t="s">
        <v>15</v>
      </c>
      <c r="F45" s="22" t="s">
        <v>74</v>
      </c>
      <c r="G45" s="48" t="s">
        <v>75</v>
      </c>
      <c r="H45" s="4"/>
      <c r="I45" s="3"/>
      <c r="J45" s="5"/>
      <c r="K45" s="6"/>
      <c r="L45" s="7"/>
      <c r="M45" s="6"/>
      <c r="N45" s="6"/>
      <c r="O45" s="6"/>
    </row>
    <row r="46" s="1" customFormat="1" ht="18" customHeight="1" spans="1:15">
      <c r="A46" s="33" t="s">
        <v>76</v>
      </c>
      <c r="B46" s="36">
        <f>(B14-B42)*0.25</f>
        <v>-45672.4070005785</v>
      </c>
      <c r="C46" s="33"/>
      <c r="D46" s="29" t="s">
        <v>77</v>
      </c>
      <c r="E46" s="23" t="s">
        <v>78</v>
      </c>
      <c r="F46" s="32">
        <f>F14-F42</f>
        <v>46637.4945623605</v>
      </c>
      <c r="G46" s="32">
        <f>F9</f>
        <v>7987.70321100917</v>
      </c>
      <c r="H46" s="4"/>
      <c r="I46" s="3"/>
      <c r="J46" s="5"/>
      <c r="K46" s="6"/>
      <c r="L46" s="7"/>
      <c r="M46" s="6"/>
      <c r="N46" s="6"/>
      <c r="O46" s="6"/>
    </row>
    <row r="47" s="1" customFormat="1" ht="18" customHeight="1" spans="1:15">
      <c r="A47" s="33" t="s">
        <v>79</v>
      </c>
      <c r="B47" s="49">
        <f>G7*0.0003</f>
        <v>80.734128</v>
      </c>
      <c r="C47" s="33"/>
      <c r="D47" s="50" t="s">
        <v>80</v>
      </c>
      <c r="E47" s="14">
        <v>0.07</v>
      </c>
      <c r="F47" s="12">
        <f>F46*E47</f>
        <v>3264.62461936524</v>
      </c>
      <c r="G47" s="12">
        <f>G46*E47</f>
        <v>559.139224770642</v>
      </c>
      <c r="H47" s="4"/>
      <c r="I47" s="3"/>
      <c r="J47" s="5"/>
      <c r="K47" s="6"/>
      <c r="L47" s="7"/>
      <c r="M47" s="6"/>
      <c r="N47" s="6"/>
      <c r="O47" s="6"/>
    </row>
    <row r="48" s="1" customFormat="1" ht="18" customHeight="1" spans="1:15">
      <c r="A48" s="33" t="s">
        <v>81</v>
      </c>
      <c r="B48" s="49">
        <f>B7*0.0006</f>
        <v>145.466897297297</v>
      </c>
      <c r="C48" s="33"/>
      <c r="D48" s="50" t="s">
        <v>82</v>
      </c>
      <c r="E48" s="14">
        <v>0.03</v>
      </c>
      <c r="F48" s="12">
        <f>F46*E48</f>
        <v>1399.12483687081</v>
      </c>
      <c r="G48" s="12">
        <f>G46*E48</f>
        <v>239.631096330275</v>
      </c>
      <c r="H48" s="4"/>
      <c r="I48" s="3"/>
      <c r="J48" s="5"/>
      <c r="K48" s="6"/>
      <c r="L48" s="7"/>
      <c r="M48" s="6"/>
      <c r="N48" s="6"/>
      <c r="O48" s="6"/>
    </row>
    <row r="49" s="1" customFormat="1" ht="18" customHeight="1" spans="1:15">
      <c r="A49" s="33"/>
      <c r="B49" s="12"/>
      <c r="C49" s="33"/>
      <c r="D49" s="50" t="s">
        <v>83</v>
      </c>
      <c r="E49" s="14">
        <v>0.02</v>
      </c>
      <c r="F49" s="12">
        <f>F46*E49</f>
        <v>932.74989124721</v>
      </c>
      <c r="G49" s="12">
        <f>G46*E49</f>
        <v>159.754064220183</v>
      </c>
      <c r="H49" s="4"/>
      <c r="I49" s="3"/>
      <c r="J49" s="5"/>
      <c r="K49" s="6"/>
      <c r="L49" s="7"/>
      <c r="M49" s="6"/>
      <c r="N49" s="6"/>
      <c r="O49" s="6"/>
    </row>
    <row r="50" s="1" customFormat="1" ht="18" customHeight="1" spans="1:15">
      <c r="A50" s="29" t="s">
        <v>84</v>
      </c>
      <c r="B50" s="30">
        <f>SUM(B46:B49)</f>
        <v>-45446.2059752812</v>
      </c>
      <c r="C50" s="33"/>
      <c r="D50" s="34" t="s">
        <v>84</v>
      </c>
      <c r="E50" s="29"/>
      <c r="F50" s="32">
        <f>SUM(F46:F49)</f>
        <v>52233.9939098438</v>
      </c>
      <c r="G50" s="32">
        <f>SUM(G46:G49)</f>
        <v>8946.22759633027</v>
      </c>
      <c r="H50" s="4"/>
      <c r="I50" s="3"/>
      <c r="J50" s="5"/>
      <c r="K50" s="6"/>
      <c r="L50" s="7"/>
      <c r="M50" s="6"/>
      <c r="N50" s="6"/>
      <c r="O50" s="6"/>
    </row>
    <row r="51" s="1" customFormat="1" ht="18" customHeight="1" spans="1:15">
      <c r="A51" s="2"/>
      <c r="B51" s="3"/>
      <c r="C51" s="2"/>
      <c r="D51" s="12" t="s">
        <v>79</v>
      </c>
      <c r="E51" s="51">
        <v>0.0003</v>
      </c>
      <c r="F51" s="12">
        <f>G14*E51</f>
        <v>180.318213</v>
      </c>
      <c r="G51" s="12">
        <f>G9*E51</f>
        <v>37.313985</v>
      </c>
      <c r="H51" s="4"/>
      <c r="I51" s="3"/>
      <c r="J51" s="5"/>
      <c r="K51" s="6"/>
      <c r="L51" s="7"/>
      <c r="M51" s="6"/>
      <c r="N51" s="6"/>
      <c r="O51" s="6"/>
    </row>
    <row r="52" s="1" customFormat="1" ht="18" customHeight="1" spans="1:15">
      <c r="A52" s="2"/>
      <c r="B52" s="3"/>
      <c r="C52" s="2"/>
      <c r="D52" s="12" t="s">
        <v>81</v>
      </c>
      <c r="E52" s="51">
        <v>0.0006</v>
      </c>
      <c r="F52" s="12">
        <f>B7*0.0006</f>
        <v>145.466897297297</v>
      </c>
      <c r="G52" s="12">
        <v>0</v>
      </c>
      <c r="H52" s="4"/>
      <c r="I52" s="3"/>
      <c r="J52" s="5"/>
      <c r="K52" s="6"/>
      <c r="L52" s="7"/>
      <c r="M52" s="6"/>
      <c r="N52" s="6"/>
      <c r="O52" s="6"/>
    </row>
    <row r="53" s="1" customFormat="1" ht="18" customHeight="1" spans="1:15">
      <c r="A53" s="2"/>
      <c r="B53" s="3"/>
      <c r="C53" s="2"/>
      <c r="D53" s="21" t="s">
        <v>84</v>
      </c>
      <c r="E53" s="42"/>
      <c r="F53" s="31">
        <f>F52+F51</f>
        <v>325.785110297297</v>
      </c>
      <c r="G53" s="31">
        <f>SUM(G51:G52)</f>
        <v>37.313985</v>
      </c>
      <c r="H53" s="4"/>
      <c r="I53" s="3"/>
      <c r="J53" s="5"/>
      <c r="K53" s="6"/>
      <c r="L53" s="7"/>
      <c r="M53" s="6"/>
      <c r="N53" s="6"/>
      <c r="O53" s="6"/>
    </row>
    <row r="54" s="1" customFormat="1" ht="18" customHeight="1" spans="1:15">
      <c r="A54" s="2"/>
      <c r="B54" s="3"/>
      <c r="C54" s="2"/>
      <c r="D54" s="21" t="s">
        <v>24</v>
      </c>
      <c r="E54" s="31"/>
      <c r="F54" s="31">
        <f>F50+F53</f>
        <v>52559.7790201411</v>
      </c>
      <c r="G54" s="31">
        <f>G50+G53</f>
        <v>8983.54158133028</v>
      </c>
      <c r="H54" s="4"/>
      <c r="I54" s="3"/>
      <c r="J54" s="5"/>
      <c r="K54" s="6"/>
      <c r="L54" s="7"/>
      <c r="M54" s="6"/>
      <c r="N54" s="6"/>
      <c r="O54" s="6"/>
    </row>
    <row r="55" s="1" customFormat="1" ht="18" customHeight="1" spans="1:15">
      <c r="A55" s="2"/>
      <c r="B55" s="3"/>
      <c r="C55" s="2"/>
      <c r="D55" s="4"/>
      <c r="E55" s="4"/>
      <c r="F55" s="3"/>
      <c r="G55" s="3"/>
      <c r="H55" s="4"/>
      <c r="I55" s="3"/>
      <c r="J55" s="5"/>
      <c r="K55" s="6"/>
      <c r="L55" s="7"/>
      <c r="M55" s="6"/>
      <c r="N55" s="6"/>
      <c r="O55" s="6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ht="18" customHeight="1" spans="3:3">
      <c r="C59" s="2"/>
    </row>
    <row r="60" ht="18" customHeight="1" spans="3:3">
      <c r="C60" s="2"/>
    </row>
    <row r="61" ht="18" customHeight="1" spans="3:3">
      <c r="C61" s="2"/>
    </row>
    <row r="62" ht="18" customHeight="1" spans="3:3">
      <c r="C62" s="2"/>
    </row>
    <row r="63" ht="18" customHeight="1" spans="3:3">
      <c r="C63" s="2"/>
    </row>
    <row r="64" ht="18" customHeight="1" spans="3:3">
      <c r="C64" s="2"/>
    </row>
    <row r="65" ht="18" customHeight="1" spans="3:3">
      <c r="C65" s="2"/>
    </row>
    <row r="66" ht="18" customHeight="1" spans="3:3">
      <c r="C66" s="2"/>
    </row>
    <row r="67" ht="18" customHeight="1" spans="3:3">
      <c r="C67" s="2"/>
    </row>
    <row r="68" ht="18" customHeight="1" spans="3:3">
      <c r="C68" s="2"/>
    </row>
    <row r="69" ht="18" customHeight="1" spans="3:3">
      <c r="C69" s="2"/>
    </row>
    <row r="70" ht="18" customHeight="1" spans="3:3">
      <c r="C70" s="2"/>
    </row>
    <row r="71" ht="18" customHeight="1" spans="3:3">
      <c r="C71" s="2"/>
    </row>
    <row r="72" spans="3:3">
      <c r="C72" s="2"/>
    </row>
    <row r="73" spans="3:3">
      <c r="C73" s="2"/>
    </row>
  </sheetData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7:Q19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2021-05-17T07:36:26Z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01E834D6EB5C4E30A3FC6E5F6B0AD627</vt:lpwstr>
  </property>
</Properties>
</file>